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ivat\ROC\"/>
    </mc:Choice>
  </mc:AlternateContent>
  <xr:revisionPtr revIDLastSave="0" documentId="13_ncr:1_{57DBE17E-3BCB-4566-BB8C-5E56111A6834}" xr6:coauthVersionLast="45" xr6:coauthVersionMax="45" xr10:uidLastSave="{00000000-0000-0000-0000-000000000000}"/>
  <bookViews>
    <workbookView xWindow="-120" yWindow="-120" windowWidth="18750" windowHeight="11610" tabRatio="793" firstSheet="6" activeTab="10" xr2:uid="{00000000-000D-0000-FFFF-FFFF00000000}"/>
  </bookViews>
  <sheets>
    <sheet name="Doji USDJPY" sheetId="2" r:id="rId1"/>
    <sheet name="Doji EURUSD" sheetId="11" r:id="rId2"/>
    <sheet name="Dati" sheetId="4" r:id="rId3"/>
    <sheet name="Engulfing JPY" sheetId="5" r:id="rId4"/>
    <sheet name="Engulfing EURUSD" sheetId="12" r:id="rId5"/>
    <sheet name="HangingMan USDJPY" sheetId="7" r:id="rId6"/>
    <sheet name="HangingMan EURUSD" sheetId="13" r:id="rId7"/>
    <sheet name="Hammer USDJPY" sheetId="10" r:id="rId8"/>
    <sheet name="Hammer EURUSD" sheetId="14" r:id="rId9"/>
    <sheet name="Fibo EURUSD" sheetId="15" r:id="rId10"/>
    <sheet name="Interfaccia utente" sheetId="3" r:id="rId11"/>
  </sheets>
  <definedNames>
    <definedName name="DatiEsterni_1" localSheetId="2" hidden="1">Dati!$A$1:$F$23</definedName>
    <definedName name="DatiEsterni_2" localSheetId="2" hidden="1">Dati!$H$1:$M$23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3" l="1"/>
  <c r="C7" i="3"/>
  <c r="A58" i="15"/>
  <c r="A55" i="15"/>
  <c r="A54" i="15"/>
  <c r="A53" i="15"/>
  <c r="A52" i="15"/>
  <c r="A51" i="15"/>
  <c r="A50" i="15"/>
  <c r="A48" i="15"/>
  <c r="A47" i="15"/>
  <c r="A46" i="15"/>
  <c r="A45" i="15"/>
  <c r="A44" i="15"/>
  <c r="A43" i="15"/>
  <c r="B38" i="15"/>
  <c r="B37" i="15"/>
  <c r="B35" i="15"/>
  <c r="B34" i="15"/>
  <c r="A42" i="15"/>
  <c r="A41" i="15"/>
  <c r="B39" i="15"/>
  <c r="B36" i="15"/>
  <c r="A29" i="15"/>
  <c r="A14" i="15"/>
  <c r="A21" i="15" s="1"/>
  <c r="A15" i="15"/>
  <c r="A22" i="15" s="1"/>
  <c r="A19" i="15"/>
  <c r="A26" i="15" s="1"/>
  <c r="A18" i="15"/>
  <c r="A25" i="15" s="1"/>
  <c r="A17" i="15"/>
  <c r="A24" i="15" s="1"/>
  <c r="A16" i="15"/>
  <c r="A23" i="15" s="1"/>
  <c r="B10" i="15"/>
  <c r="B9" i="15"/>
  <c r="B8" i="15"/>
  <c r="B7" i="15"/>
  <c r="B6" i="15"/>
  <c r="B5" i="15"/>
  <c r="A28" i="15" l="1"/>
  <c r="A7" i="13"/>
  <c r="A7" i="7"/>
  <c r="A57" i="15" l="1"/>
  <c r="A1" i="11"/>
  <c r="G3" i="14" l="1"/>
  <c r="G5" i="14" s="1"/>
  <c r="G2" i="14"/>
  <c r="G4" i="14" s="1"/>
  <c r="G3" i="10"/>
  <c r="G5" i="10" s="1"/>
  <c r="G2" i="10"/>
  <c r="G4" i="10" s="1"/>
  <c r="A7" i="14" l="1"/>
  <c r="A7" i="10"/>
  <c r="A8" i="14" l="1"/>
  <c r="A13" i="15" s="1"/>
  <c r="A5" i="14"/>
  <c r="A4" i="14"/>
  <c r="A2" i="14"/>
  <c r="A1" i="14"/>
  <c r="A8" i="13"/>
  <c r="A12" i="15" s="1"/>
  <c r="A5" i="13"/>
  <c r="A4" i="13"/>
  <c r="A2" i="13"/>
  <c r="A1" i="13"/>
  <c r="A11" i="12"/>
  <c r="A10" i="12"/>
  <c r="A7" i="12"/>
  <c r="A6" i="12"/>
  <c r="A2" i="12"/>
  <c r="A1" i="12"/>
  <c r="A22" i="12"/>
  <c r="A15" i="12"/>
  <c r="A16" i="12" s="1"/>
  <c r="A19" i="12" s="1"/>
  <c r="A4" i="11"/>
  <c r="A3" i="11"/>
  <c r="A2" i="11"/>
  <c r="A8" i="11" l="1"/>
  <c r="A10" i="11" s="1"/>
  <c r="A7" i="11"/>
  <c r="A9" i="11" s="1"/>
  <c r="A6" i="13"/>
  <c r="A3" i="14"/>
  <c r="A3" i="13"/>
  <c r="A23" i="12"/>
  <c r="A25" i="12" s="1"/>
  <c r="A6" i="14"/>
  <c r="A12" i="12"/>
  <c r="A3" i="12"/>
  <c r="A5" i="12" s="1"/>
  <c r="A9" i="12" s="1"/>
  <c r="A17" i="12"/>
  <c r="A18" i="12" s="1"/>
  <c r="A24" i="12"/>
  <c r="A26" i="12" s="1"/>
  <c r="A5" i="11"/>
  <c r="A6" i="11"/>
  <c r="A8" i="10"/>
  <c r="A5" i="10"/>
  <c r="A4" i="10"/>
  <c r="A9" i="13" l="1"/>
  <c r="A9" i="14"/>
  <c r="A14" i="12"/>
  <c r="A21" i="12" s="1"/>
  <c r="A4" i="12"/>
  <c r="A8" i="12" s="1"/>
  <c r="A13" i="12" s="1"/>
  <c r="A8" i="7"/>
  <c r="A5" i="7"/>
  <c r="A4" i="7"/>
  <c r="A1" i="7"/>
  <c r="A2" i="7"/>
  <c r="C6" i="3" l="1"/>
  <c r="A20" i="12"/>
  <c r="A6" i="3"/>
  <c r="A6" i="7"/>
  <c r="A3" i="7"/>
  <c r="A6" i="5"/>
  <c r="A7" i="5"/>
  <c r="A9" i="7" l="1"/>
  <c r="A1" i="2"/>
  <c r="A2" i="10" l="1"/>
  <c r="A1" i="10"/>
  <c r="A4" i="2"/>
  <c r="A3" i="2"/>
  <c r="A2" i="2"/>
  <c r="A11" i="5"/>
  <c r="A10" i="5"/>
  <c r="A22" i="5"/>
  <c r="A2" i="5"/>
  <c r="A1" i="5"/>
  <c r="A7" i="2" l="1"/>
  <c r="A8" i="2"/>
  <c r="A23" i="5"/>
  <c r="A12" i="5"/>
  <c r="A24" i="5"/>
  <c r="A6" i="10"/>
  <c r="A3" i="10" l="1"/>
  <c r="A9" i="10" s="1"/>
  <c r="A5" i="2" l="1"/>
  <c r="A9" i="2"/>
  <c r="A6" i="2"/>
  <c r="A10" i="2"/>
  <c r="A15" i="5" l="1"/>
  <c r="A16" i="5" s="1"/>
  <c r="A19" i="5" s="1"/>
  <c r="A26" i="5" l="1"/>
  <c r="A25" i="5"/>
  <c r="A17" i="5"/>
  <c r="A18" i="5" s="1"/>
  <c r="A3" i="5"/>
  <c r="A5" i="5" s="1"/>
  <c r="A9" i="5" s="1"/>
  <c r="A14" i="5" l="1"/>
  <c r="C1" i="3" s="1"/>
  <c r="A4" i="5"/>
  <c r="A8" i="5" s="1"/>
  <c r="A13" i="5" s="1"/>
  <c r="A1" i="3" s="1"/>
  <c r="A21" i="5" l="1"/>
  <c r="A20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E928998-DB3A-4748-BF94-8745F54BF531}" keepAlive="1" interval="60" name="Query - Table 1" description="Connessione alla query 'Table 1' nella cartella di lavoro." type="5" refreshedVersion="6" background="1" refreshOnLoad="1" saveData="1">
    <dbPr connection="Provider=Microsoft.Mashup.OleDb.1;Data Source=$Workbook$;Location=Table 1;Extended Properties=&quot;&quot;" command="SELECT * FROM [Table 1]"/>
  </connection>
  <connection id="2" xr16:uid="{2D5826D8-B8F8-425B-97AD-3A3D445CC01F}" keepAlive="1" name="Query - Table 1 (2)" description="Connessione alla query 'Table 1 (2)' nella cartella di lavoro." type="5" refreshedVersion="6" background="1" saveData="1">
    <dbPr connection="Provider=Microsoft.Mashup.OleDb.1;Data Source=$Workbook$;Location=Table 1 (2);Extended Properties=&quot;&quot;" command="SELECT * FROM [Table 1 (2)]"/>
  </connection>
</connections>
</file>

<file path=xl/sharedStrings.xml><?xml version="1.0" encoding="utf-8"?>
<sst xmlns="http://schemas.openxmlformats.org/spreadsheetml/2006/main" count="203" uniqueCount="99">
  <si>
    <t>Data</t>
  </si>
  <si>
    <t>Ultimo</t>
  </si>
  <si>
    <t>Apertura</t>
  </si>
  <si>
    <t>Massimo</t>
  </si>
  <si>
    <t>Minimo</t>
  </si>
  <si>
    <t>Var. %</t>
  </si>
  <si>
    <t>se colori opposti ok, altrimenti no</t>
  </si>
  <si>
    <t>trend ribassista nelle sedute precedenti</t>
  </si>
  <si>
    <t>trend rialzista nelle sedute precedenti</t>
  </si>
  <si>
    <t>segnale di BUY</t>
  </si>
  <si>
    <t>segnale di SELL</t>
  </si>
  <si>
    <t>in caso di "BUY": bollinger inferiore toccata?</t>
  </si>
  <si>
    <t>in caso di "SELL": bollinger superiore toccata?</t>
  </si>
  <si>
    <t>media mobile 20</t>
  </si>
  <si>
    <t>bollinger superiore</t>
  </si>
  <si>
    <t>bollinger inferiore</t>
  </si>
  <si>
    <t>se "BUY" + inferiore toccata allora compra</t>
  </si>
  <si>
    <t>se "SELL" + superiore toccata allora vendi</t>
  </si>
  <si>
    <t>Analisi segnali di inversione</t>
  </si>
  <si>
    <t>Analisi media mobile a 50</t>
  </si>
  <si>
    <t>Doji SI oppure NO?</t>
  </si>
  <si>
    <t>Doji SI e trend ribassista?</t>
  </si>
  <si>
    <t>Doji SI e trend rialzista?</t>
  </si>
  <si>
    <t>Il Doji è fuori dall'ultima candela verde?</t>
  </si>
  <si>
    <t>Il Doji è fuori dall'ultima candela rossa?</t>
  </si>
  <si>
    <t>Se trend rialzista, SI doji, fuori candela verde allora ok inversione</t>
  </si>
  <si>
    <t>Se trend ribassista, SI doji, fuori candela rossa allora ok inversione</t>
  </si>
  <si>
    <t>Hammer SI oppure NO?</t>
  </si>
  <si>
    <t>apertura sopra la metà?</t>
  </si>
  <si>
    <t>chiusura sopra la metà?</t>
  </si>
  <si>
    <t>candela sopra la metà?</t>
  </si>
  <si>
    <t>HangingMan SI oppure NO?</t>
  </si>
  <si>
    <t>l'Hanging Man è sopra la candela precedente?</t>
  </si>
  <si>
    <t>HangingMan SI, HM sopra candela precedente, trend rialzista?</t>
  </si>
  <si>
    <t>l'Hammer è sotto la candela precedente?</t>
  </si>
  <si>
    <t>l'ultima candela è verde oppure rossa?</t>
  </si>
  <si>
    <t>la candela precedente è verde oppure rossa?</t>
  </si>
  <si>
    <t>colori opposti e ultima verde</t>
  </si>
  <si>
    <t>colori opposti e ultima rossa</t>
  </si>
  <si>
    <t>se ultima rossa, media 21 toccata?</t>
  </si>
  <si>
    <t>media mobile 21 gg</t>
  </si>
  <si>
    <t>se ultima rossa, media 21 toccata e resto ok allora compra</t>
  </si>
  <si>
    <t>se ultima verde, media 21 toccata?</t>
  </si>
  <si>
    <t>se ultima verde, media 21 toccata e resto ok allora vendi</t>
  </si>
  <si>
    <t>pip candela PRECEDENTE</t>
  </si>
  <si>
    <t>pip candela di IERI</t>
  </si>
  <si>
    <t>ultima candela più grande di candela precedente di almeno il 20%?</t>
  </si>
  <si>
    <t>per strong buy</t>
  </si>
  <si>
    <t>pip ultima candela</t>
  </si>
  <si>
    <t xml:space="preserve">pip ultima ombra </t>
  </si>
  <si>
    <t>Hammer SI, HM sopra candela precedente, trend rialzista?</t>
  </si>
  <si>
    <t>colori opposti negli ultimi due gg, oggi verde, trend ribassista nelle 9 sedute precedenti di almeno l'1%</t>
  </si>
  <si>
    <t>colori opposti negli ultimi due gg, oggi rossa, trend rialzista nelle 9 sedute precedenti di almeno l'1%</t>
  </si>
  <si>
    <t>USD/JPY</t>
  </si>
  <si>
    <t>EUR/USD</t>
  </si>
  <si>
    <t>candela precedente verde</t>
  </si>
  <si>
    <t>candela precedente rossa</t>
  </si>
  <si>
    <t>ultima candela è sotto una verde preced?</t>
  </si>
  <si>
    <t>ultima candela è sotto una rossa preced?</t>
  </si>
  <si>
    <t>Hammer SI, Hammer sopra candela precedente, trend ribassista?</t>
  </si>
  <si>
    <t>Se c'è stato uno dei 4 segnali, è stato toccato anche un livello di Fibonacci?</t>
  </si>
  <si>
    <t>a</t>
  </si>
  <si>
    <t>b</t>
  </si>
  <si>
    <t>Ritracciamento 23,6%</t>
  </si>
  <si>
    <t>Ritracciamento 38,2%</t>
  </si>
  <si>
    <t>Ritracciamento 50%</t>
  </si>
  <si>
    <t>Ritracciamento 61,8%</t>
  </si>
  <si>
    <t>Ritracciamento 76,4%</t>
  </si>
  <si>
    <t>Ritracciamento 100%</t>
  </si>
  <si>
    <t>Trend rialzista?</t>
  </si>
  <si>
    <t>Trend ribassista?</t>
  </si>
  <si>
    <t>Fascia A</t>
  </si>
  <si>
    <t>Fascia B</t>
  </si>
  <si>
    <t>Fascia C</t>
  </si>
  <si>
    <t>Fascia D</t>
  </si>
  <si>
    <t>Fascia E</t>
  </si>
  <si>
    <t>A</t>
  </si>
  <si>
    <t>B</t>
  </si>
  <si>
    <t>C</t>
  </si>
  <si>
    <t>D</t>
  </si>
  <si>
    <t>E</t>
  </si>
  <si>
    <t>F</t>
  </si>
  <si>
    <t>Fascia F</t>
  </si>
  <si>
    <t>Se A, l'ultima candela ha toccato il livello superiore?</t>
  </si>
  <si>
    <t>Se B, l'ultima candela ha toccato il livello superiore?</t>
  </si>
  <si>
    <t>Se C, l'ultima candela ha toccato il livello superiore?</t>
  </si>
  <si>
    <t>Se D, l'ultima candela ha toccato il livello superiore?</t>
  </si>
  <si>
    <t>Se E, l'ultima candela ha toccato il livello superiore?</t>
  </si>
  <si>
    <t>Se F, l'ultima candela ha toccato il livello superiore?</t>
  </si>
  <si>
    <t>Se uno solo è vero dire STRONG, altrimenti NO</t>
  </si>
  <si>
    <r>
      <t xml:space="preserve">Se STRONG e trend </t>
    </r>
    <r>
      <rPr>
        <b/>
        <sz val="11"/>
        <color theme="1"/>
        <rFont val="Calibri"/>
        <family val="2"/>
        <scheme val="minor"/>
      </rPr>
      <t>rialzista</t>
    </r>
    <r>
      <rPr>
        <sz val="11"/>
        <color theme="1"/>
        <rFont val="Calibri"/>
        <family val="2"/>
        <scheme val="minor"/>
      </rPr>
      <t xml:space="preserve"> allora STRONG</t>
    </r>
  </si>
  <si>
    <r>
      <t xml:space="preserve">Se STRONG e trend </t>
    </r>
    <r>
      <rPr>
        <b/>
        <sz val="11"/>
        <color theme="1"/>
        <rFont val="Calibri"/>
        <family val="2"/>
        <scheme val="minor"/>
      </rPr>
      <t>ribassista</t>
    </r>
    <r>
      <rPr>
        <sz val="11"/>
        <color theme="1"/>
        <rFont val="Calibri"/>
        <family val="2"/>
        <scheme val="minor"/>
      </rPr>
      <t xml:space="preserve"> allora STRONG</t>
    </r>
  </si>
  <si>
    <t>Ritracciamento 0%</t>
  </si>
  <si>
    <t>Se A, l'ultima candela ha toccato il livello inferiore?</t>
  </si>
  <si>
    <t>Se B, l'ultima candela ha toccato il livello inferiore?</t>
  </si>
  <si>
    <t>Se C, l'ultima candela ha toccato il livello inferiore?</t>
  </si>
  <si>
    <t>Se D, l'ultima candela ha toccato il livello inferiore?</t>
  </si>
  <si>
    <t>Se E, l'ultima candela ha toccato il livello inferiore?</t>
  </si>
  <si>
    <t>Se F, l'ultima candela ha toccato il livello inferiore?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</si>
</sst>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8" fillId="0" borderId="0" xfId="0" applyFont="1"/>
    <xf numFmtId="2" fontId="18" fillId="0" borderId="0" xfId="0" applyNumberFormat="1" applyFont="1" applyAlignment="1">
      <alignment horizontal="left"/>
    </xf>
    <xf numFmtId="0" fontId="19" fillId="0" borderId="0" xfId="0" applyFont="1"/>
    <xf numFmtId="0" fontId="0" fillId="0" borderId="10" xfId="0" applyBorder="1" applyAlignment="1">
      <alignment horizontal="left" vertical="center"/>
    </xf>
    <xf numFmtId="0" fontId="0" fillId="0" borderId="10" xfId="0" applyBorder="1"/>
    <xf numFmtId="0" fontId="0" fillId="0" borderId="12" xfId="0" applyBorder="1"/>
    <xf numFmtId="0" fontId="18" fillId="0" borderId="12" xfId="0" applyFont="1" applyBorder="1"/>
    <xf numFmtId="0" fontId="0" fillId="0" borderId="11" xfId="0" applyBorder="1"/>
    <xf numFmtId="0" fontId="0" fillId="0" borderId="10" xfId="0" applyBorder="1" applyAlignment="1">
      <alignment horizontal="left"/>
    </xf>
    <xf numFmtId="0" fontId="0" fillId="0" borderId="0" xfId="0" applyFill="1" applyBorder="1"/>
    <xf numFmtId="0" fontId="20" fillId="0" borderId="0" xfId="0" applyFont="1" applyBorder="1" applyAlignment="1">
      <alignment horizontal="center" vertical="center" textRotation="45" wrapText="1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quotePrefix="1" applyBorder="1" applyAlignment="1">
      <alignment horizontal="left"/>
    </xf>
    <xf numFmtId="0" fontId="21" fillId="0" borderId="16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6" fillId="0" borderId="0" xfId="0" applyFont="1"/>
    <xf numFmtId="0" fontId="16" fillId="0" borderId="10" xfId="0" applyFont="1" applyBorder="1"/>
    <xf numFmtId="0" fontId="22" fillId="0" borderId="1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textRotation="45"/>
    </xf>
    <xf numFmtId="0" fontId="20" fillId="0" borderId="14" xfId="0" applyFont="1" applyBorder="1" applyAlignment="1">
      <alignment horizontal="center" vertical="center" textRotation="45"/>
    </xf>
    <xf numFmtId="0" fontId="20" fillId="0" borderId="15" xfId="0" applyFont="1" applyBorder="1" applyAlignment="1">
      <alignment horizontal="center" vertical="center" textRotation="45" wrapText="1"/>
    </xf>
    <xf numFmtId="0" fontId="20" fillId="0" borderId="13" xfId="0" applyFont="1" applyBorder="1" applyAlignment="1">
      <alignment horizontal="center" vertical="center" textRotation="45" wrapText="1"/>
    </xf>
    <xf numFmtId="0" fontId="20" fillId="0" borderId="14" xfId="0" applyFont="1" applyBorder="1" applyAlignment="1">
      <alignment horizontal="center" vertical="center" textRotation="45"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3" fillId="0" borderId="0" xfId="0" applyFont="1" applyAlignment="1">
      <alignment horizontal="left" vertic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24" fillId="0" borderId="0" xfId="0" applyFont="1"/>
    <xf numFmtId="0" fontId="25" fillId="0" borderId="0" xfId="0" applyFont="1"/>
    <xf numFmtId="0" fontId="0" fillId="0" borderId="0" xfId="0" applyFont="1" applyAlignment="1">
      <alignment horizontal="center"/>
    </xf>
    <xf numFmtId="164" fontId="0" fillId="33" borderId="0" xfId="0" applyNumberFormat="1" applyFill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74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  <fill>
        <patternFill>
          <fgColor rgb="FF92D050"/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  <fill>
        <patternFill>
          <fgColor rgb="FF92D050"/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  <fill>
        <patternFill>
          <fgColor rgb="FF92D050"/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  <fill>
        <patternFill>
          <fgColor rgb="FF92D050"/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  <fill>
        <patternFill>
          <fgColor rgb="FF92D050"/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  <fill>
        <patternFill>
          <fgColor rgb="FF92D050"/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  <fill>
        <patternFill>
          <fgColor rgb="FF92D050"/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  <fill>
        <patternFill>
          <fgColor rgb="FF92D050"/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  <fill>
        <patternFill>
          <fgColor rgb="FF92D050"/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  <fill>
        <patternFill>
          <fgColor rgb="FF92D050"/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  <fill>
        <patternFill>
          <fgColor rgb="FF92D050"/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  <fill>
        <patternFill>
          <fgColor rgb="FF92D050"/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39686</xdr:colOff>
      <xdr:row>0</xdr:row>
      <xdr:rowOff>36269</xdr:rowOff>
    </xdr:from>
    <xdr:to>
      <xdr:col>21</xdr:col>
      <xdr:colOff>573922</xdr:colOff>
      <xdr:row>24</xdr:row>
      <xdr:rowOff>174625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76320D6-A665-4500-8C10-B17064F93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80374" y="36269"/>
          <a:ext cx="6034923" cy="4710356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277089</xdr:colOff>
      <xdr:row>0</xdr:row>
      <xdr:rowOff>34635</xdr:rowOff>
    </xdr:from>
    <xdr:to>
      <xdr:col>1</xdr:col>
      <xdr:colOff>1333498</xdr:colOff>
      <xdr:row>0</xdr:row>
      <xdr:rowOff>1094084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EDC70ED-5AE1-4D04-BED2-C6F66255B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7953" y="34635"/>
          <a:ext cx="1056409" cy="1059449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56000"/>
            </a:srgbClr>
          </a:outerShdw>
          <a:reflection stA="96000" endPos="0" dist="50800" dir="5400000" sy="-100000" algn="bl" rotWithShape="0"/>
        </a:effectLst>
      </xdr:spPr>
    </xdr:pic>
    <xdr:clientData/>
  </xdr:twoCellAnchor>
  <xdr:oneCellAnchor>
    <xdr:from>
      <xdr:col>1</xdr:col>
      <xdr:colOff>277089</xdr:colOff>
      <xdr:row>5</xdr:row>
      <xdr:rowOff>34635</xdr:rowOff>
    </xdr:from>
    <xdr:ext cx="1056409" cy="1059449"/>
    <xdr:pic>
      <xdr:nvPicPr>
        <xdr:cNvPr id="4" name="Immagine 3">
          <a:extLst>
            <a:ext uri="{FF2B5EF4-FFF2-40B4-BE49-F238E27FC236}">
              <a16:creationId xmlns:a16="http://schemas.microsoft.com/office/drawing/2014/main" id="{4861053E-90EA-4F5C-B773-0F9A583A5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4489" y="34635"/>
          <a:ext cx="1056409" cy="1059449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56000"/>
            </a:srgbClr>
          </a:outerShdw>
          <a:reflection stA="96000" endPos="0" dist="50800" dir="5400000" sy="-100000" algn="bl" rotWithShape="0"/>
        </a:effec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39686</xdr:colOff>
      <xdr:row>0</xdr:row>
      <xdr:rowOff>36269</xdr:rowOff>
    </xdr:from>
    <xdr:to>
      <xdr:col>21</xdr:col>
      <xdr:colOff>573922</xdr:colOff>
      <xdr:row>24</xdr:row>
      <xdr:rowOff>174625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A132C93-AB26-4BBE-B4E3-008B03DA0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9261" y="36269"/>
          <a:ext cx="6020636" cy="4710356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39686</xdr:colOff>
      <xdr:row>0</xdr:row>
      <xdr:rowOff>36269</xdr:rowOff>
    </xdr:from>
    <xdr:to>
      <xdr:col>21</xdr:col>
      <xdr:colOff>573922</xdr:colOff>
      <xdr:row>24</xdr:row>
      <xdr:rowOff>174625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6BD8440-397B-4F2E-82FA-430F2C021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9261" y="36269"/>
          <a:ext cx="6020636" cy="4710356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39686</xdr:colOff>
      <xdr:row>0</xdr:row>
      <xdr:rowOff>36269</xdr:rowOff>
    </xdr:from>
    <xdr:to>
      <xdr:col>21</xdr:col>
      <xdr:colOff>573922</xdr:colOff>
      <xdr:row>24</xdr:row>
      <xdr:rowOff>174625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C995CFB-F20E-4B63-A999-3E4996CB4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9261" y="36269"/>
          <a:ext cx="6020636" cy="4710356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39686</xdr:colOff>
      <xdr:row>0</xdr:row>
      <xdr:rowOff>36269</xdr:rowOff>
    </xdr:from>
    <xdr:to>
      <xdr:col>21</xdr:col>
      <xdr:colOff>573922</xdr:colOff>
      <xdr:row>24</xdr:row>
      <xdr:rowOff>174625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AD26284-57B0-44F0-8128-725EB0B92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9261" y="36269"/>
          <a:ext cx="6020636" cy="4710356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39686</xdr:colOff>
      <xdr:row>0</xdr:row>
      <xdr:rowOff>36269</xdr:rowOff>
    </xdr:from>
    <xdr:to>
      <xdr:col>21</xdr:col>
      <xdr:colOff>573922</xdr:colOff>
      <xdr:row>24</xdr:row>
      <xdr:rowOff>174625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5244645-198F-4076-8C03-D803CD70C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9261" y="36269"/>
          <a:ext cx="6020636" cy="4710356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39686</xdr:colOff>
      <xdr:row>0</xdr:row>
      <xdr:rowOff>36269</xdr:rowOff>
    </xdr:from>
    <xdr:to>
      <xdr:col>21</xdr:col>
      <xdr:colOff>573922</xdr:colOff>
      <xdr:row>24</xdr:row>
      <xdr:rowOff>174625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F53FC84-00B6-4B21-9856-E2B355E90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9261" y="36269"/>
          <a:ext cx="6020636" cy="4710356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39686</xdr:colOff>
      <xdr:row>0</xdr:row>
      <xdr:rowOff>36269</xdr:rowOff>
    </xdr:from>
    <xdr:to>
      <xdr:col>21</xdr:col>
      <xdr:colOff>573922</xdr:colOff>
      <xdr:row>24</xdr:row>
      <xdr:rowOff>174625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6FC2FDA-6FC3-466E-B819-6F456C8B9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9261" y="36269"/>
          <a:ext cx="6020636" cy="4710356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1</xdr:row>
      <xdr:rowOff>0</xdr:rowOff>
    </xdr:from>
    <xdr:to>
      <xdr:col>11</xdr:col>
      <xdr:colOff>599849</xdr:colOff>
      <xdr:row>9</xdr:row>
      <xdr:rowOff>171236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4E89B4C-75B1-4E47-A58E-4DEF8D331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0" y="190500"/>
          <a:ext cx="1809524" cy="1714286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3</xdr:row>
      <xdr:rowOff>19050</xdr:rowOff>
    </xdr:from>
    <xdr:to>
      <xdr:col>2</xdr:col>
      <xdr:colOff>142875</xdr:colOff>
      <xdr:row>4</xdr:row>
      <xdr:rowOff>180975</xdr:rowOff>
    </xdr:to>
    <xdr:sp macro="" textlink="">
      <xdr:nvSpPr>
        <xdr:cNvPr id="3" name="Parentesi graffa chiusa 2">
          <a:extLst>
            <a:ext uri="{FF2B5EF4-FFF2-40B4-BE49-F238E27FC236}">
              <a16:creationId xmlns:a16="http://schemas.microsoft.com/office/drawing/2014/main" id="{2D44AAAE-5252-4EE7-B870-561C14160CE8}"/>
            </a:ext>
          </a:extLst>
        </xdr:cNvPr>
        <xdr:cNvSpPr/>
      </xdr:nvSpPr>
      <xdr:spPr>
        <a:xfrm>
          <a:off x="2162175" y="590550"/>
          <a:ext cx="85725" cy="3524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2</xdr:col>
      <xdr:colOff>504825</xdr:colOff>
      <xdr:row>4</xdr:row>
      <xdr:rowOff>28575</xdr:rowOff>
    </xdr:from>
    <xdr:to>
      <xdr:col>2</xdr:col>
      <xdr:colOff>590550</xdr:colOff>
      <xdr:row>6</xdr:row>
      <xdr:rowOff>0</xdr:rowOff>
    </xdr:to>
    <xdr:sp macro="" textlink="">
      <xdr:nvSpPr>
        <xdr:cNvPr id="4" name="Parentesi graffa chiusa 3">
          <a:extLst>
            <a:ext uri="{FF2B5EF4-FFF2-40B4-BE49-F238E27FC236}">
              <a16:creationId xmlns:a16="http://schemas.microsoft.com/office/drawing/2014/main" id="{941FD82A-A520-4ACB-A9A9-3736D22E7166}"/>
            </a:ext>
          </a:extLst>
        </xdr:cNvPr>
        <xdr:cNvSpPr/>
      </xdr:nvSpPr>
      <xdr:spPr>
        <a:xfrm>
          <a:off x="2609850" y="790575"/>
          <a:ext cx="85725" cy="3524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3</xdr:col>
      <xdr:colOff>485775</xdr:colOff>
      <xdr:row>5</xdr:row>
      <xdr:rowOff>19050</xdr:rowOff>
    </xdr:from>
    <xdr:to>
      <xdr:col>3</xdr:col>
      <xdr:colOff>571500</xdr:colOff>
      <xdr:row>6</xdr:row>
      <xdr:rowOff>180975</xdr:rowOff>
    </xdr:to>
    <xdr:sp macro="" textlink="">
      <xdr:nvSpPr>
        <xdr:cNvPr id="5" name="Parentesi graffa chiusa 4">
          <a:extLst>
            <a:ext uri="{FF2B5EF4-FFF2-40B4-BE49-F238E27FC236}">
              <a16:creationId xmlns:a16="http://schemas.microsoft.com/office/drawing/2014/main" id="{D642B5C3-2496-4637-AE29-600851D593AC}"/>
            </a:ext>
          </a:extLst>
        </xdr:cNvPr>
        <xdr:cNvSpPr/>
      </xdr:nvSpPr>
      <xdr:spPr>
        <a:xfrm>
          <a:off x="3200400" y="971550"/>
          <a:ext cx="85725" cy="3524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4</xdr:col>
      <xdr:colOff>485775</xdr:colOff>
      <xdr:row>6</xdr:row>
      <xdr:rowOff>9525</xdr:rowOff>
    </xdr:from>
    <xdr:to>
      <xdr:col>4</xdr:col>
      <xdr:colOff>571500</xdr:colOff>
      <xdr:row>7</xdr:row>
      <xdr:rowOff>171450</xdr:rowOff>
    </xdr:to>
    <xdr:sp macro="" textlink="">
      <xdr:nvSpPr>
        <xdr:cNvPr id="6" name="Parentesi graffa chiusa 5">
          <a:extLst>
            <a:ext uri="{FF2B5EF4-FFF2-40B4-BE49-F238E27FC236}">
              <a16:creationId xmlns:a16="http://schemas.microsoft.com/office/drawing/2014/main" id="{8B5FFE78-C9DF-490B-AC56-E57899F96C74}"/>
            </a:ext>
          </a:extLst>
        </xdr:cNvPr>
        <xdr:cNvSpPr/>
      </xdr:nvSpPr>
      <xdr:spPr>
        <a:xfrm>
          <a:off x="3810000" y="1152525"/>
          <a:ext cx="85725" cy="3524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5</xdr:col>
      <xdr:colOff>495300</xdr:colOff>
      <xdr:row>7</xdr:row>
      <xdr:rowOff>19050</xdr:rowOff>
    </xdr:from>
    <xdr:to>
      <xdr:col>5</xdr:col>
      <xdr:colOff>581025</xdr:colOff>
      <xdr:row>8</xdr:row>
      <xdr:rowOff>180975</xdr:rowOff>
    </xdr:to>
    <xdr:sp macro="" textlink="">
      <xdr:nvSpPr>
        <xdr:cNvPr id="7" name="Parentesi graffa chiusa 6">
          <a:extLst>
            <a:ext uri="{FF2B5EF4-FFF2-40B4-BE49-F238E27FC236}">
              <a16:creationId xmlns:a16="http://schemas.microsoft.com/office/drawing/2014/main" id="{56444571-FA98-49EF-93E9-95E575F7201C}"/>
            </a:ext>
          </a:extLst>
        </xdr:cNvPr>
        <xdr:cNvSpPr/>
      </xdr:nvSpPr>
      <xdr:spPr>
        <a:xfrm>
          <a:off x="4429125" y="1352550"/>
          <a:ext cx="85725" cy="3524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6</xdr:col>
      <xdr:colOff>495300</xdr:colOff>
      <xdr:row>8</xdr:row>
      <xdr:rowOff>9525</xdr:rowOff>
    </xdr:from>
    <xdr:to>
      <xdr:col>6</xdr:col>
      <xdr:colOff>581025</xdr:colOff>
      <xdr:row>9</xdr:row>
      <xdr:rowOff>171450</xdr:rowOff>
    </xdr:to>
    <xdr:sp macro="" textlink="">
      <xdr:nvSpPr>
        <xdr:cNvPr id="8" name="Parentesi graffa chiusa 7">
          <a:extLst>
            <a:ext uri="{FF2B5EF4-FFF2-40B4-BE49-F238E27FC236}">
              <a16:creationId xmlns:a16="http://schemas.microsoft.com/office/drawing/2014/main" id="{8D40E955-D7CB-42FF-94BF-63F32BB462E1}"/>
            </a:ext>
          </a:extLst>
        </xdr:cNvPr>
        <xdr:cNvSpPr/>
      </xdr:nvSpPr>
      <xdr:spPr>
        <a:xfrm>
          <a:off x="5038725" y="1533525"/>
          <a:ext cx="85725" cy="3524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2</xdr:col>
      <xdr:colOff>57150</xdr:colOff>
      <xdr:row>32</xdr:row>
      <xdr:rowOff>19050</xdr:rowOff>
    </xdr:from>
    <xdr:to>
      <xdr:col>2</xdr:col>
      <xdr:colOff>142875</xdr:colOff>
      <xdr:row>33</xdr:row>
      <xdr:rowOff>180975</xdr:rowOff>
    </xdr:to>
    <xdr:sp macro="" textlink="">
      <xdr:nvSpPr>
        <xdr:cNvPr id="9" name="Parentesi graffa chiusa 8">
          <a:extLst>
            <a:ext uri="{FF2B5EF4-FFF2-40B4-BE49-F238E27FC236}">
              <a16:creationId xmlns:a16="http://schemas.microsoft.com/office/drawing/2014/main" id="{0EB1382E-24A3-45EE-ADE1-ED86EB55AD25}"/>
            </a:ext>
          </a:extLst>
        </xdr:cNvPr>
        <xdr:cNvSpPr/>
      </xdr:nvSpPr>
      <xdr:spPr>
        <a:xfrm>
          <a:off x="2162175" y="600075"/>
          <a:ext cx="85725" cy="3619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2</xdr:col>
      <xdr:colOff>504825</xdr:colOff>
      <xdr:row>33</xdr:row>
      <xdr:rowOff>28575</xdr:rowOff>
    </xdr:from>
    <xdr:to>
      <xdr:col>2</xdr:col>
      <xdr:colOff>590550</xdr:colOff>
      <xdr:row>35</xdr:row>
      <xdr:rowOff>0</xdr:rowOff>
    </xdr:to>
    <xdr:sp macro="" textlink="">
      <xdr:nvSpPr>
        <xdr:cNvPr id="10" name="Parentesi graffa chiusa 9">
          <a:extLst>
            <a:ext uri="{FF2B5EF4-FFF2-40B4-BE49-F238E27FC236}">
              <a16:creationId xmlns:a16="http://schemas.microsoft.com/office/drawing/2014/main" id="{C6D30516-80FB-4ADB-88F0-AB81A9FB6BA4}"/>
            </a:ext>
          </a:extLst>
        </xdr:cNvPr>
        <xdr:cNvSpPr/>
      </xdr:nvSpPr>
      <xdr:spPr>
        <a:xfrm>
          <a:off x="2609850" y="809625"/>
          <a:ext cx="85725" cy="3524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3</xdr:col>
      <xdr:colOff>485775</xdr:colOff>
      <xdr:row>34</xdr:row>
      <xdr:rowOff>19050</xdr:rowOff>
    </xdr:from>
    <xdr:to>
      <xdr:col>3</xdr:col>
      <xdr:colOff>571500</xdr:colOff>
      <xdr:row>35</xdr:row>
      <xdr:rowOff>180975</xdr:rowOff>
    </xdr:to>
    <xdr:sp macro="" textlink="">
      <xdr:nvSpPr>
        <xdr:cNvPr id="11" name="Parentesi graffa chiusa 10">
          <a:extLst>
            <a:ext uri="{FF2B5EF4-FFF2-40B4-BE49-F238E27FC236}">
              <a16:creationId xmlns:a16="http://schemas.microsoft.com/office/drawing/2014/main" id="{B313C673-55E3-4238-88A1-F289B4EEAF7A}"/>
            </a:ext>
          </a:extLst>
        </xdr:cNvPr>
        <xdr:cNvSpPr/>
      </xdr:nvSpPr>
      <xdr:spPr>
        <a:xfrm>
          <a:off x="3200400" y="990600"/>
          <a:ext cx="85725" cy="3524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4</xdr:col>
      <xdr:colOff>485775</xdr:colOff>
      <xdr:row>35</xdr:row>
      <xdr:rowOff>9525</xdr:rowOff>
    </xdr:from>
    <xdr:to>
      <xdr:col>4</xdr:col>
      <xdr:colOff>571500</xdr:colOff>
      <xdr:row>36</xdr:row>
      <xdr:rowOff>171450</xdr:rowOff>
    </xdr:to>
    <xdr:sp macro="" textlink="">
      <xdr:nvSpPr>
        <xdr:cNvPr id="12" name="Parentesi graffa chiusa 11">
          <a:extLst>
            <a:ext uri="{FF2B5EF4-FFF2-40B4-BE49-F238E27FC236}">
              <a16:creationId xmlns:a16="http://schemas.microsoft.com/office/drawing/2014/main" id="{82FC9562-F46C-4546-9304-B722C8D6E6A5}"/>
            </a:ext>
          </a:extLst>
        </xdr:cNvPr>
        <xdr:cNvSpPr/>
      </xdr:nvSpPr>
      <xdr:spPr>
        <a:xfrm>
          <a:off x="3810000" y="1171575"/>
          <a:ext cx="85725" cy="3524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5</xdr:col>
      <xdr:colOff>495300</xdr:colOff>
      <xdr:row>36</xdr:row>
      <xdr:rowOff>19050</xdr:rowOff>
    </xdr:from>
    <xdr:to>
      <xdr:col>5</xdr:col>
      <xdr:colOff>581025</xdr:colOff>
      <xdr:row>37</xdr:row>
      <xdr:rowOff>180975</xdr:rowOff>
    </xdr:to>
    <xdr:sp macro="" textlink="">
      <xdr:nvSpPr>
        <xdr:cNvPr id="13" name="Parentesi graffa chiusa 12">
          <a:extLst>
            <a:ext uri="{FF2B5EF4-FFF2-40B4-BE49-F238E27FC236}">
              <a16:creationId xmlns:a16="http://schemas.microsoft.com/office/drawing/2014/main" id="{2AEEC97B-6F59-4AEE-B7E9-BA55DC17BC8F}"/>
            </a:ext>
          </a:extLst>
        </xdr:cNvPr>
        <xdr:cNvSpPr/>
      </xdr:nvSpPr>
      <xdr:spPr>
        <a:xfrm>
          <a:off x="4429125" y="1371600"/>
          <a:ext cx="85725" cy="3524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6</xdr:col>
      <xdr:colOff>495300</xdr:colOff>
      <xdr:row>37</xdr:row>
      <xdr:rowOff>9525</xdr:rowOff>
    </xdr:from>
    <xdr:to>
      <xdr:col>6</xdr:col>
      <xdr:colOff>581025</xdr:colOff>
      <xdr:row>38</xdr:row>
      <xdr:rowOff>171450</xdr:rowOff>
    </xdr:to>
    <xdr:sp macro="" textlink="">
      <xdr:nvSpPr>
        <xdr:cNvPr id="14" name="Parentesi graffa chiusa 13">
          <a:extLst>
            <a:ext uri="{FF2B5EF4-FFF2-40B4-BE49-F238E27FC236}">
              <a16:creationId xmlns:a16="http://schemas.microsoft.com/office/drawing/2014/main" id="{FF3C8F2A-9930-4F2F-9A1B-859E31015C1E}"/>
            </a:ext>
          </a:extLst>
        </xdr:cNvPr>
        <xdr:cNvSpPr/>
      </xdr:nvSpPr>
      <xdr:spPr>
        <a:xfrm>
          <a:off x="5038725" y="1552575"/>
          <a:ext cx="85725" cy="3524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11</xdr:col>
      <xdr:colOff>590324</xdr:colOff>
      <xdr:row>39</xdr:row>
      <xdr:rowOff>152188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C9CFE158-21C1-4C93-8119-0814704F7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72225" y="5924550"/>
          <a:ext cx="1809524" cy="1695238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refreshOnLoad="1" connectionId="1" xr16:uid="{46CD0785-0BC2-4EF2-8B57-64F9379D1A3A}" autoFormatId="16" applyNumberFormats="0" applyBorderFormats="0" applyFontFormats="0" applyPatternFormats="0" applyAlignmentFormats="0" applyWidthHeightFormats="0">
  <queryTableRefresh nextId="7">
    <queryTableFields count="6">
      <queryTableField id="1" name="Data" tableColumnId="1"/>
      <queryTableField id="2" name="Ultimo" tableColumnId="2"/>
      <queryTableField id="3" name="Apertura" tableColumnId="3"/>
      <queryTableField id="4" name="Massimo" tableColumnId="4"/>
      <queryTableField id="5" name="Minimo" tableColumnId="5"/>
      <queryTableField id="6" name="Var. %" tableColumnId="6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" connectionId="2" xr16:uid="{B1A2E3D7-E4FE-47D1-AE67-CF72D3D38C46}" autoFormatId="16" applyNumberFormats="0" applyBorderFormats="0" applyFontFormats="0" applyPatternFormats="0" applyAlignmentFormats="0" applyWidthHeightFormats="0">
  <queryTableRefresh nextId="7">
    <queryTableFields count="6">
      <queryTableField id="1" name="Data" tableColumnId="1"/>
      <queryTableField id="2" name="Ultimo" tableColumnId="2"/>
      <queryTableField id="3" name="Apertura" tableColumnId="3"/>
      <queryTableField id="4" name="Massimo" tableColumnId="4"/>
      <queryTableField id="5" name="Minimo" tableColumnId="5"/>
      <queryTableField id="6" name="Var. %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15CBCF-4498-4788-A865-B88E3E4A8C81}" name="Table_1" displayName="Table_1" ref="A1:F23" tableType="queryTable" totalsRowShown="0">
  <autoFilter ref="A1:F23" xr:uid="{6631F972-B5AE-450C-AEE7-EC867F6E10DD}"/>
  <tableColumns count="6">
    <tableColumn id="1" xr3:uid="{3E69D4EE-7D70-44D0-BB11-2FCD732C240B}" uniqueName="1" name="Data" queryTableFieldId="1"/>
    <tableColumn id="2" xr3:uid="{FE43052F-06F5-43ED-BC24-E2BCDCB4EB74}" uniqueName="2" name="Ultimo" queryTableFieldId="2"/>
    <tableColumn id="3" xr3:uid="{7FA4E744-5CA8-431C-B103-9A3E6A556388}" uniqueName="3" name="Apertura" queryTableFieldId="3"/>
    <tableColumn id="4" xr3:uid="{0A22EA78-52DC-4C02-90D2-45F0B742CBDE}" uniqueName="4" name="Massimo" queryTableFieldId="4"/>
    <tableColumn id="5" xr3:uid="{434E6E05-6F82-4EA4-B34E-0FAC8E03D72F}" uniqueName="5" name="Minimo" queryTableFieldId="5"/>
    <tableColumn id="6" xr3:uid="{BA6A7B58-3B29-4091-BAFA-6EA16EB2E32A}" uniqueName="6" name="Var. %" queryTableFieldId="6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BEE8823-1A07-47F1-BFA3-54424D148746}" name="Table_1__2" displayName="Table_1__2" ref="H1:M23" tableType="queryTable" totalsRowShown="0">
  <autoFilter ref="H1:M23" xr:uid="{E000392F-B42D-4202-A6B3-1478EA766037}"/>
  <tableColumns count="6">
    <tableColumn id="1" xr3:uid="{A6965286-50EC-4C7A-9475-A63C16236DCA}" uniqueName="1" name="Data" queryTableFieldId="1"/>
    <tableColumn id="2" xr3:uid="{5A2E30D8-8B34-4B12-A658-B1ACF20C912B}" uniqueName="2" name="Ultimo" queryTableFieldId="2"/>
    <tableColumn id="3" xr3:uid="{D9FA1F45-9C9A-4F7D-83B2-509BAEDAA06E}" uniqueName="3" name="Apertura" queryTableFieldId="3"/>
    <tableColumn id="4" xr3:uid="{0FBB5B70-DF28-4614-B4AC-5D627072115F}" uniqueName="4" name="Massimo" queryTableFieldId="4"/>
    <tableColumn id="5" xr3:uid="{5B331AF4-F96E-4697-9C2B-3DB645A78E97}" uniqueName="5" name="Minimo" queryTableFieldId="5"/>
    <tableColumn id="6" xr3:uid="{258105E2-E9C6-45F7-8B0A-0E491137D420}" uniqueName="6" name="Var. %" queryTableFieldId="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"/>
  <sheetViews>
    <sheetView zoomScale="120" zoomScaleNormal="120" workbookViewId="0">
      <selection activeCell="A7" sqref="A7"/>
    </sheetView>
  </sheetViews>
  <sheetFormatPr defaultRowHeight="15" x14ac:dyDescent="0.25"/>
  <cols>
    <col min="1" max="1" width="10.85546875" style="2" customWidth="1"/>
    <col min="12" max="12" width="18.140625" customWidth="1"/>
  </cols>
  <sheetData>
    <row r="1" spans="1:12" x14ac:dyDescent="0.25">
      <c r="A1" s="16">
        <f>ABS(Dati!B3-Dati!C3)</f>
        <v>6.0000000000002274E-2</v>
      </c>
      <c r="B1" s="12" t="s">
        <v>48</v>
      </c>
      <c r="K1" s="8"/>
      <c r="L1" s="22" t="s">
        <v>18</v>
      </c>
    </row>
    <row r="2" spans="1:12" x14ac:dyDescent="0.25">
      <c r="A2" s="1" t="str">
        <f>IF(A1&lt;0.12,"SI doji", "NO doji")</f>
        <v>SI doji</v>
      </c>
      <c r="B2" t="s">
        <v>20</v>
      </c>
      <c r="K2" s="8"/>
      <c r="L2" s="22"/>
    </row>
    <row r="3" spans="1:12" x14ac:dyDescent="0.25">
      <c r="A3" s="1" t="str">
        <f>IF(Dati!B3&lt;Dati!C13*0.99,"VERO","FALSO")</f>
        <v>FALSO</v>
      </c>
      <c r="B3" t="s">
        <v>7</v>
      </c>
      <c r="K3" s="8"/>
      <c r="L3" s="22"/>
    </row>
    <row r="4" spans="1:12" x14ac:dyDescent="0.25">
      <c r="A4" s="1" t="str">
        <f>IF(Dati!B3&gt;Dati!C13*1.01,"VERO","FALSO")</f>
        <v>FALSO</v>
      </c>
      <c r="B4" t="s">
        <v>8</v>
      </c>
      <c r="K4" s="8"/>
      <c r="L4" s="22"/>
    </row>
    <row r="5" spans="1:12" x14ac:dyDescent="0.25">
      <c r="A5" s="1" t="str">
        <f>IF(AND(A2="SI doji", A3="VERO"), "OK", "NO")</f>
        <v>NO</v>
      </c>
      <c r="B5" t="s">
        <v>21</v>
      </c>
      <c r="K5" s="8"/>
      <c r="L5" s="22"/>
    </row>
    <row r="6" spans="1:12" x14ac:dyDescent="0.25">
      <c r="A6" s="1" t="str">
        <f>IF(AND(A2="SI doji", A4="VERO"), "OK", "NO")</f>
        <v>NO</v>
      </c>
      <c r="B6" t="s">
        <v>22</v>
      </c>
      <c r="K6" s="8"/>
      <c r="L6" s="22"/>
    </row>
    <row r="7" spans="1:12" x14ac:dyDescent="0.25">
      <c r="A7" s="1" t="str">
        <f>IF(AND(A2="SI doji", Dati!B3&gt;=(Dati!B4-0.01), Dati!C3&gt;=(Dati!B4-0.01), A4="VERO"), "OK", "NO")</f>
        <v>NO</v>
      </c>
      <c r="B7" t="s">
        <v>23</v>
      </c>
      <c r="K7" s="8"/>
      <c r="L7" s="22"/>
    </row>
    <row r="8" spans="1:12" x14ac:dyDescent="0.25">
      <c r="A8" s="1" t="str">
        <f>IF(AND(A2="SI doji", Dati!B3&lt;=(Dati!B4+0.01), Dati!C3&lt;=(Dati!B4+0.01), A3="VERO"), "OK", "NO")</f>
        <v>NO</v>
      </c>
      <c r="B8" t="s">
        <v>24</v>
      </c>
      <c r="K8" s="8"/>
      <c r="L8" s="22"/>
    </row>
    <row r="9" spans="1:12" x14ac:dyDescent="0.25">
      <c r="A9" s="2" t="str">
        <f>IF(AND(A4="VERO", A2="SI doji",A7="OK"), "SELL", "NO")</f>
        <v>NO</v>
      </c>
      <c r="B9" t="s">
        <v>25</v>
      </c>
      <c r="K9" s="8"/>
      <c r="L9" s="22"/>
    </row>
    <row r="10" spans="1:12" x14ac:dyDescent="0.25">
      <c r="A10" s="2" t="str">
        <f>IF(AND(A3="VERO", A2="SI doji",A8="OK"), "BUY", "NO")</f>
        <v>NO</v>
      </c>
      <c r="B10" t="s">
        <v>26</v>
      </c>
      <c r="K10" s="8"/>
      <c r="L10" s="22"/>
    </row>
  </sheetData>
  <mergeCells count="1">
    <mergeCell ref="L1:L10"/>
  </mergeCells>
  <conditionalFormatting sqref="A5:A6">
    <cfRule type="cellIs" dxfId="73" priority="22" operator="equal">
      <formula>"BUY"</formula>
    </cfRule>
  </conditionalFormatting>
  <conditionalFormatting sqref="A7:A8">
    <cfRule type="cellIs" dxfId="72" priority="21" operator="equal">
      <formula>"SELL"</formula>
    </cfRule>
  </conditionalFormatting>
  <conditionalFormatting sqref="A2:A10">
    <cfRule type="containsText" dxfId="71" priority="5" operator="containsText" text="vendi">
      <formula>NOT(ISERROR(SEARCH("vendi",A2)))</formula>
    </cfRule>
  </conditionalFormatting>
  <conditionalFormatting sqref="A1">
    <cfRule type="cellIs" dxfId="70" priority="2" operator="equal">
      <formula>"compra"</formula>
    </cfRule>
    <cfRule type="cellIs" dxfId="69" priority="3" operator="equal">
      <formula>"BUY"</formula>
    </cfRule>
    <cfRule type="cellIs" dxfId="68" priority="4" operator="equal">
      <formula>"BUY"</formula>
    </cfRule>
  </conditionalFormatting>
  <conditionalFormatting sqref="A1">
    <cfRule type="containsText" dxfId="67" priority="1" operator="containsText" text="vendi">
      <formula>NOT(ISERROR(SEARCH("vendi",A1)))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34EDE-D231-4F22-996F-2A71B104C9A6}">
  <dimension ref="A1:I58"/>
  <sheetViews>
    <sheetView topLeftCell="A33" workbookViewId="0">
      <selection activeCell="A59" sqref="A59"/>
    </sheetView>
  </sheetViews>
  <sheetFormatPr defaultRowHeight="15" x14ac:dyDescent="0.25"/>
  <cols>
    <col min="1" max="1" width="22.42578125" customWidth="1"/>
  </cols>
  <sheetData>
    <row r="1" spans="1:9" x14ac:dyDescent="0.25">
      <c r="A1" s="30" t="s">
        <v>60</v>
      </c>
      <c r="B1" s="30"/>
      <c r="C1" s="30"/>
      <c r="D1" s="30"/>
      <c r="E1" s="30"/>
      <c r="F1" s="30"/>
      <c r="G1" s="30"/>
      <c r="H1" s="30"/>
      <c r="I1" s="30"/>
    </row>
    <row r="3" spans="1:9" ht="15.75" x14ac:dyDescent="0.25">
      <c r="A3" s="36" t="s">
        <v>61</v>
      </c>
      <c r="B3" s="39">
        <v>1.1603000000000001</v>
      </c>
    </row>
    <row r="4" spans="1:9" ht="15.75" x14ac:dyDescent="0.25">
      <c r="A4" s="37" t="s">
        <v>62</v>
      </c>
      <c r="B4" s="39">
        <v>1.2274</v>
      </c>
      <c r="C4" s="34" t="s">
        <v>76</v>
      </c>
      <c r="D4" s="19"/>
      <c r="E4" s="19"/>
      <c r="F4" s="19"/>
      <c r="G4" s="19"/>
      <c r="H4" s="19"/>
    </row>
    <row r="5" spans="1:9" x14ac:dyDescent="0.25">
      <c r="A5" t="s">
        <v>63</v>
      </c>
      <c r="B5" s="31">
        <f>B4-((B4-B3)*23.6%)</f>
        <v>1.2115644000000001</v>
      </c>
      <c r="C5" s="34"/>
      <c r="D5" s="34" t="s">
        <v>77</v>
      </c>
      <c r="E5" s="19"/>
      <c r="F5" s="19"/>
      <c r="G5" s="19"/>
      <c r="H5" s="19"/>
    </row>
    <row r="6" spans="1:9" x14ac:dyDescent="0.25">
      <c r="A6" t="s">
        <v>64</v>
      </c>
      <c r="B6" s="31">
        <f>B4-((B4-B3)*38.2%)</f>
        <v>1.2017678000000001</v>
      </c>
      <c r="C6" s="34"/>
      <c r="D6" s="34"/>
      <c r="E6" s="34" t="s">
        <v>78</v>
      </c>
      <c r="F6" s="19"/>
      <c r="G6" s="19"/>
      <c r="H6" s="19"/>
    </row>
    <row r="7" spans="1:9" x14ac:dyDescent="0.25">
      <c r="A7" t="s">
        <v>65</v>
      </c>
      <c r="B7" s="31">
        <f>B4-((B4-B3)*50%)</f>
        <v>1.1938500000000001</v>
      </c>
      <c r="C7" s="34"/>
      <c r="D7" s="19"/>
      <c r="E7" s="34"/>
      <c r="F7" s="34" t="s">
        <v>79</v>
      </c>
      <c r="G7" s="19"/>
      <c r="H7" s="19"/>
    </row>
    <row r="8" spans="1:9" x14ac:dyDescent="0.25">
      <c r="A8" t="s">
        <v>66</v>
      </c>
      <c r="B8" s="31">
        <f>B4-((B4-B3)*61.8%)</f>
        <v>1.1859322000000001</v>
      </c>
      <c r="C8" s="34"/>
      <c r="D8" s="19"/>
      <c r="E8" s="19"/>
      <c r="F8" s="34"/>
      <c r="G8" s="34" t="s">
        <v>80</v>
      </c>
      <c r="H8" s="19"/>
    </row>
    <row r="9" spans="1:9" x14ac:dyDescent="0.25">
      <c r="A9" t="s">
        <v>67</v>
      </c>
      <c r="B9" s="31">
        <f>B4-((B4-B3)*76.4%)</f>
        <v>1.1761356000000001</v>
      </c>
      <c r="C9" s="34"/>
      <c r="D9" s="19"/>
      <c r="E9" s="19"/>
      <c r="F9" s="19"/>
      <c r="G9" s="34"/>
      <c r="H9" s="34" t="s">
        <v>81</v>
      </c>
    </row>
    <row r="10" spans="1:9" x14ac:dyDescent="0.25">
      <c r="A10" t="s">
        <v>68</v>
      </c>
      <c r="B10" s="31">
        <f>B4-((B4-B3)*100%)</f>
        <v>1.1603000000000001</v>
      </c>
      <c r="C10" s="35"/>
      <c r="D10" s="19"/>
      <c r="E10" s="19"/>
      <c r="F10" s="19"/>
      <c r="G10" s="19"/>
      <c r="H10" s="34"/>
    </row>
    <row r="12" spans="1:9" x14ac:dyDescent="0.25">
      <c r="A12" s="32" t="str">
        <f>IF('HangingMan EURUSD'!A8="VERO", "OK", "No")</f>
        <v>No</v>
      </c>
      <c r="B12" t="s">
        <v>69</v>
      </c>
    </row>
    <row r="13" spans="1:9" x14ac:dyDescent="0.25">
      <c r="A13" s="32" t="str">
        <f>IF('Hammer EURUSD'!A8="VERO", "OK", "No")</f>
        <v>OK</v>
      </c>
      <c r="B13" t="s">
        <v>70</v>
      </c>
    </row>
    <row r="14" spans="1:9" x14ac:dyDescent="0.25">
      <c r="A14" s="29" t="str">
        <f>IF(AND(Dati!I3&lt;='Fibo EURUSD'!B4, Dati!I3&gt;='Fibo EURUSD'!B5), "OK", "no")</f>
        <v>OK</v>
      </c>
      <c r="B14" t="s">
        <v>71</v>
      </c>
    </row>
    <row r="15" spans="1:9" x14ac:dyDescent="0.25">
      <c r="A15" s="29" t="str">
        <f>IF(AND(Dati!I3&lt;='Fibo EURUSD'!B5, Dati!I3&gt;='Fibo EURUSD'!B6), "OK", "no")</f>
        <v>no</v>
      </c>
      <c r="B15" t="s">
        <v>72</v>
      </c>
    </row>
    <row r="16" spans="1:9" x14ac:dyDescent="0.25">
      <c r="A16" s="29" t="str">
        <f>IF(AND(Dati!I3&lt;='Fibo EURUSD'!B6), (Dati!I3&gt;='Fibo EURUSD'!B7), "no")</f>
        <v>no</v>
      </c>
      <c r="B16" t="s">
        <v>73</v>
      </c>
    </row>
    <row r="17" spans="1:6" x14ac:dyDescent="0.25">
      <c r="A17" s="29" t="str">
        <f>IF(AND(Dati!I3&lt;='Fibo EURUSD'!B7), (Dati!I3&gt;='Fibo EURUSD'!B8), "no")</f>
        <v>no</v>
      </c>
      <c r="B17" t="s">
        <v>74</v>
      </c>
    </row>
    <row r="18" spans="1:6" x14ac:dyDescent="0.25">
      <c r="A18" s="29" t="str">
        <f>IF(AND(Dati!I3&lt;='Fibo EURUSD'!B8), (Dati!I3&gt;='Fibo EURUSD'!B9), "no")</f>
        <v>no</v>
      </c>
      <c r="B18" t="s">
        <v>75</v>
      </c>
    </row>
    <row r="19" spans="1:6" x14ac:dyDescent="0.25">
      <c r="A19" s="29" t="str">
        <f>IF(AND(Dati!I3&lt;='Fibo EURUSD'!B9), (Dati!I3&gt;='Fibo EURUSD'!B10), "no")</f>
        <v>no</v>
      </c>
      <c r="B19" t="s">
        <v>82</v>
      </c>
    </row>
    <row r="21" spans="1:6" x14ac:dyDescent="0.25">
      <c r="A21" s="32" t="str">
        <f>IF(AND(A14="OK", Dati!K3&gt;='Fibo EURUSD'!B4), "OK", "No")</f>
        <v>No</v>
      </c>
      <c r="B21" t="s">
        <v>83</v>
      </c>
    </row>
    <row r="22" spans="1:6" x14ac:dyDescent="0.25">
      <c r="A22" s="32" t="str">
        <f>IF(AND(A15="OK", Dati!K3&gt;='Fibo EURUSD'!B5), "OK", "No")</f>
        <v>No</v>
      </c>
      <c r="B22" t="s">
        <v>84</v>
      </c>
    </row>
    <row r="23" spans="1:6" x14ac:dyDescent="0.25">
      <c r="A23" s="32" t="str">
        <f>IF(AND(A16="OK", Dati!K3&gt;='Fibo EURUSD'!B6), "OK", "No")</f>
        <v>No</v>
      </c>
      <c r="B23" t="s">
        <v>85</v>
      </c>
    </row>
    <row r="24" spans="1:6" x14ac:dyDescent="0.25">
      <c r="A24" s="32" t="str">
        <f>IF(AND(A17="OK", Dati!K3&gt;='Fibo EURUSD'!B7), "OK", "No")</f>
        <v>No</v>
      </c>
      <c r="B24" t="s">
        <v>86</v>
      </c>
    </row>
    <row r="25" spans="1:6" x14ac:dyDescent="0.25">
      <c r="A25" s="32" t="str">
        <f>IF(AND(A18="OK", Dati!K3&gt;='Fibo EURUSD'!B8), "OK", "No")</f>
        <v>No</v>
      </c>
      <c r="B25" t="s">
        <v>87</v>
      </c>
    </row>
    <row r="26" spans="1:6" x14ac:dyDescent="0.25">
      <c r="A26" s="32" t="str">
        <f>IF(AND(A19="OK", Dati!K3&gt;='Fibo EURUSD'!B9), "OK", "No")</f>
        <v>No</v>
      </c>
      <c r="B26" t="s">
        <v>88</v>
      </c>
    </row>
    <row r="28" spans="1:6" x14ac:dyDescent="0.25">
      <c r="A28" s="33" t="str">
        <f>IF(OR(A21="OK", A22="OK", A23="OK", A24="OK", A25="OK", A26="OK"), "STRONG", "Neutral")</f>
        <v>Neutral</v>
      </c>
      <c r="B28" t="s">
        <v>89</v>
      </c>
    </row>
    <row r="29" spans="1:6" x14ac:dyDescent="0.25">
      <c r="A29" s="32" t="str">
        <f>IF(AND(A12="OK", A28="STRONG"), "STRONG", "Neutral")</f>
        <v>Neutral</v>
      </c>
      <c r="B29" s="38" t="s">
        <v>90</v>
      </c>
      <c r="C29" s="38"/>
      <c r="D29" s="38"/>
      <c r="E29" s="38"/>
      <c r="F29" s="38"/>
    </row>
    <row r="32" spans="1:6" ht="15.75" x14ac:dyDescent="0.25">
      <c r="A32" s="36" t="s">
        <v>61</v>
      </c>
      <c r="B32" s="39">
        <v>1.1494</v>
      </c>
    </row>
    <row r="33" spans="1:8" ht="15.75" x14ac:dyDescent="0.25">
      <c r="A33" s="37" t="s">
        <v>62</v>
      </c>
      <c r="B33" s="39">
        <v>1.0637000000000001</v>
      </c>
      <c r="C33" s="34" t="s">
        <v>76</v>
      </c>
      <c r="D33" s="19"/>
      <c r="E33" s="19"/>
      <c r="F33" s="19"/>
      <c r="G33" s="19"/>
      <c r="H33" s="19"/>
    </row>
    <row r="34" spans="1:8" x14ac:dyDescent="0.25">
      <c r="A34" t="s">
        <v>67</v>
      </c>
      <c r="B34" s="31">
        <f>B33-((B33-B32)*76.4%)</f>
        <v>1.1291747999999999</v>
      </c>
      <c r="C34" s="34"/>
      <c r="D34" s="34" t="s">
        <v>77</v>
      </c>
      <c r="E34" s="19"/>
      <c r="F34" s="19"/>
      <c r="G34" s="19"/>
      <c r="H34" s="19"/>
    </row>
    <row r="35" spans="1:8" x14ac:dyDescent="0.25">
      <c r="A35" t="s">
        <v>66</v>
      </c>
      <c r="B35" s="31">
        <f>B33-((B33-B32)*61.8%)</f>
        <v>1.1166625999999999</v>
      </c>
      <c r="C35" s="34"/>
      <c r="D35" s="34"/>
      <c r="E35" s="34" t="s">
        <v>78</v>
      </c>
      <c r="F35" s="19"/>
      <c r="G35" s="19"/>
      <c r="H35" s="19"/>
    </row>
    <row r="36" spans="1:8" x14ac:dyDescent="0.25">
      <c r="A36" t="s">
        <v>65</v>
      </c>
      <c r="B36" s="31">
        <f>B33-((B33-B32)*50%)</f>
        <v>1.1065499999999999</v>
      </c>
      <c r="C36" s="34"/>
      <c r="D36" s="19"/>
      <c r="E36" s="34"/>
      <c r="F36" s="34" t="s">
        <v>79</v>
      </c>
      <c r="G36" s="19"/>
      <c r="H36" s="19"/>
    </row>
    <row r="37" spans="1:8" x14ac:dyDescent="0.25">
      <c r="A37" t="s">
        <v>64</v>
      </c>
      <c r="B37" s="31">
        <f>B33-((B33-B32)*38.2%)</f>
        <v>1.0964374000000001</v>
      </c>
      <c r="C37" s="34"/>
      <c r="D37" s="19"/>
      <c r="E37" s="19"/>
      <c r="F37" s="34"/>
      <c r="G37" s="34" t="s">
        <v>80</v>
      </c>
      <c r="H37" s="19"/>
    </row>
    <row r="38" spans="1:8" x14ac:dyDescent="0.25">
      <c r="A38" t="s">
        <v>63</v>
      </c>
      <c r="B38" s="31">
        <f>B33-((B33-B32)*23.6%)</f>
        <v>1.0839252000000001</v>
      </c>
      <c r="C38" s="34"/>
      <c r="D38" s="19"/>
      <c r="E38" s="19"/>
      <c r="F38" s="19"/>
      <c r="G38" s="34"/>
      <c r="H38" s="34" t="s">
        <v>81</v>
      </c>
    </row>
    <row r="39" spans="1:8" x14ac:dyDescent="0.25">
      <c r="A39" t="s">
        <v>92</v>
      </c>
      <c r="B39" s="31">
        <f>B33-((B33-B32)*100%)</f>
        <v>1.1494</v>
      </c>
      <c r="C39" s="35"/>
      <c r="D39" s="19"/>
      <c r="E39" s="19"/>
      <c r="F39" s="19"/>
      <c r="G39" s="19"/>
      <c r="H39" s="34"/>
    </row>
    <row r="41" spans="1:8" x14ac:dyDescent="0.25">
      <c r="A41" s="32" t="str">
        <f>IF('HangingMan EURUSD'!A37="VERO", "OK", "No")</f>
        <v>No</v>
      </c>
      <c r="B41" t="s">
        <v>69</v>
      </c>
    </row>
    <row r="42" spans="1:8" x14ac:dyDescent="0.25">
      <c r="A42" s="32" t="str">
        <f>IF('Hammer EURUSD'!A37="VERO", "OK", "No")</f>
        <v>No</v>
      </c>
      <c r="B42" t="s">
        <v>70</v>
      </c>
    </row>
    <row r="43" spans="1:8" x14ac:dyDescent="0.25">
      <c r="A43" s="29" t="str">
        <f>IF(AND(Dati!I3&lt;='Fibo EURUSD'!B33, Dati!I3&gt;='Fibo EURUSD'!B34), "OK", "no")</f>
        <v>no</v>
      </c>
      <c r="B43" t="s">
        <v>71</v>
      </c>
    </row>
    <row r="44" spans="1:8" x14ac:dyDescent="0.25">
      <c r="A44" s="29" t="str">
        <f>IF(AND(Dati!I3&lt;='Fibo EURUSD'!B34, Dati!I3&gt;='Fibo EURUSD'!B35), "OK", "no")</f>
        <v>no</v>
      </c>
      <c r="B44" t="s">
        <v>72</v>
      </c>
    </row>
    <row r="45" spans="1:8" x14ac:dyDescent="0.25">
      <c r="A45" s="29" t="str">
        <f>IF(AND(Dati!I3&lt;='Fibo EURUSD'!B35), (Dati!I3&gt;='Fibo EURUSD'!B36), "no")</f>
        <v>no</v>
      </c>
      <c r="B45" t="s">
        <v>73</v>
      </c>
    </row>
    <row r="46" spans="1:8" x14ac:dyDescent="0.25">
      <c r="A46" s="29" t="str">
        <f>IF(AND(Dati!I3&lt;='Fibo EURUSD'!B36), (Dati!I3&gt;='Fibo EURUSD'!B37), "no")</f>
        <v>no</v>
      </c>
      <c r="B46" t="s">
        <v>74</v>
      </c>
    </row>
    <row r="47" spans="1:8" x14ac:dyDescent="0.25">
      <c r="A47" s="29" t="str">
        <f>IF(AND(Dati!I3&lt;='Fibo EURUSD'!B37), (Dati!I3&gt;='Fibo EURUSD'!B38), "no")</f>
        <v>no</v>
      </c>
      <c r="B47" t="s">
        <v>75</v>
      </c>
    </row>
    <row r="48" spans="1:8" x14ac:dyDescent="0.25">
      <c r="A48" s="29" t="str">
        <f>IF(AND(Dati!I3&lt;='Fibo EURUSD'!B38), (Dati!I3&gt;='Fibo EURUSD'!B39), "no")</f>
        <v>no</v>
      </c>
      <c r="B48" t="s">
        <v>82</v>
      </c>
    </row>
    <row r="50" spans="1:6" x14ac:dyDescent="0.25">
      <c r="A50" s="32" t="str">
        <f>IF(AND(A43="OK", Dati!K32&gt;='Fibo EURUSD'!B34), "OK", "No")</f>
        <v>No</v>
      </c>
      <c r="B50" t="s">
        <v>93</v>
      </c>
    </row>
    <row r="51" spans="1:6" x14ac:dyDescent="0.25">
      <c r="A51" s="32" t="str">
        <f>IF(AND(A44="OK", Dati!K32&gt;='Fibo EURUSD'!B35), "OK", "No")</f>
        <v>No</v>
      </c>
      <c r="B51" t="s">
        <v>94</v>
      </c>
    </row>
    <row r="52" spans="1:6" x14ac:dyDescent="0.25">
      <c r="A52" s="32" t="str">
        <f>IF(AND(A45="OK", Dati!K32&gt;='Fibo EURUSD'!B36), "OK", "No")</f>
        <v>No</v>
      </c>
      <c r="B52" t="s">
        <v>95</v>
      </c>
    </row>
    <row r="53" spans="1:6" x14ac:dyDescent="0.25">
      <c r="A53" s="32" t="str">
        <f>IF(AND(A46="OK", Dati!K32&gt;='Fibo EURUSD'!B37), "OK", "No")</f>
        <v>No</v>
      </c>
      <c r="B53" t="s">
        <v>96</v>
      </c>
    </row>
    <row r="54" spans="1:6" x14ac:dyDescent="0.25">
      <c r="A54" s="32" t="str">
        <f>IF(AND(A47="OK", Dati!K32&gt;='Fibo EURUSD'!B38), "OK", "No")</f>
        <v>No</v>
      </c>
      <c r="B54" t="s">
        <v>97</v>
      </c>
    </row>
    <row r="55" spans="1:6" x14ac:dyDescent="0.25">
      <c r="A55" s="32" t="str">
        <f>IF(AND(A48="OK", Dati!K32&gt;='Fibo EURUSD'!B39), "OK", "No")</f>
        <v>No</v>
      </c>
      <c r="B55" t="s">
        <v>98</v>
      </c>
    </row>
    <row r="57" spans="1:6" x14ac:dyDescent="0.25">
      <c r="A57" s="33" t="str">
        <f>IF(OR(A50="OK", A51="OK", A52="OK", A53="OK", A54="OK", A55="OK"), "STRONG", "Neutral")</f>
        <v>Neutral</v>
      </c>
      <c r="B57" t="s">
        <v>89</v>
      </c>
    </row>
    <row r="58" spans="1:6" x14ac:dyDescent="0.25">
      <c r="A58" s="32" t="str">
        <f>IF(AND(A42="OK", A57="STRONG"), "STRONG", "Neutral")</f>
        <v>Neutral</v>
      </c>
      <c r="B58" s="38" t="s">
        <v>91</v>
      </c>
      <c r="C58" s="38"/>
      <c r="D58" s="38"/>
      <c r="E58" s="38"/>
      <c r="F58" s="38"/>
    </row>
  </sheetData>
  <mergeCells count="19">
    <mergeCell ref="G37:G38"/>
    <mergeCell ref="H38:H39"/>
    <mergeCell ref="B58:F58"/>
    <mergeCell ref="B29:F29"/>
    <mergeCell ref="C33:C34"/>
    <mergeCell ref="D34:D35"/>
    <mergeCell ref="C35:C36"/>
    <mergeCell ref="E35:E36"/>
    <mergeCell ref="F36:F37"/>
    <mergeCell ref="C37:C38"/>
    <mergeCell ref="A1:I1"/>
    <mergeCell ref="C4:C5"/>
    <mergeCell ref="C6:C7"/>
    <mergeCell ref="C8:C9"/>
    <mergeCell ref="D5:D6"/>
    <mergeCell ref="E6:E7"/>
    <mergeCell ref="F7:F8"/>
    <mergeCell ref="G8:G9"/>
    <mergeCell ref="H9:H1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3CAEF-6A79-44E4-A41B-774162F010CD}">
  <dimension ref="A1:C8"/>
  <sheetViews>
    <sheetView showGridLines="0" tabSelected="1" view="pageLayout" topLeftCell="A4" zoomScaleNormal="100" workbookViewId="0">
      <selection activeCell="A7" sqref="A7"/>
    </sheetView>
  </sheetViews>
  <sheetFormatPr defaultRowHeight="15" x14ac:dyDescent="0.25"/>
  <cols>
    <col min="1" max="1" width="28.7109375" customWidth="1"/>
    <col min="2" max="2" width="22.140625" customWidth="1"/>
    <col min="3" max="3" width="29.7109375" customWidth="1"/>
  </cols>
  <sheetData>
    <row r="1" spans="1:3" ht="90" customHeight="1" thickBot="1" x14ac:dyDescent="0.3">
      <c r="A1" s="17" t="str">
        <f>IF(OR('Engulfing JPY'!A13="BUY", 'Doji USDJPY'!A10="BUY", 'Hammer USDJPY'!A9="OK"),"BUY", "Stay")</f>
        <v>Stay</v>
      </c>
      <c r="B1" s="18"/>
      <c r="C1" s="17" t="str">
        <f>IF(OR('Engulfing JPY'!A14="SELL", 'Doji USDJPY'!A9="SELL", 'HangingMan USDJPY'!A9="OK"),"SELL", "Stay")</f>
        <v>Stay</v>
      </c>
    </row>
    <row r="3" spans="1:3" ht="21" x14ac:dyDescent="0.25">
      <c r="A3" s="7"/>
      <c r="B3" s="21" t="s">
        <v>53</v>
      </c>
      <c r="C3" s="7"/>
    </row>
    <row r="5" spans="1:3" ht="15.75" thickBot="1" x14ac:dyDescent="0.3"/>
    <row r="6" spans="1:3" ht="89.25" customHeight="1" thickBot="1" x14ac:dyDescent="0.3">
      <c r="A6" s="17" t="str">
        <f>IF(OR('Engulfing EURUSD'!A13="BUY", 'Doji EURUSD'!A10="BUY", 'Hammer EURUSD'!A9="OK"),"BUY", "Stay")</f>
        <v>Stay</v>
      </c>
      <c r="B6" s="18"/>
      <c r="C6" s="17" t="str">
        <f>IF(OR('Engulfing EURUSD'!A14="SELL", 'Doji EURUSD'!A9="SELL", 'HangingMan EURUSD'!A9="OK"),"SELL", "Stay")</f>
        <v>Stay</v>
      </c>
    </row>
    <row r="7" spans="1:3" x14ac:dyDescent="0.25">
      <c r="A7" s="29" t="str">
        <f>IF(AND('Fibo EURUSD'!A58="STRONG", 'Interfaccia utente'!A6="BUY"), "STRONG", "Neutral")</f>
        <v>Neutral</v>
      </c>
      <c r="C7" s="29" t="str">
        <f>IF(AND('Fibo EURUSD'!A29="STRONG", 'Interfaccia utente'!C6="SELL"), "STRONG", "Neutral")</f>
        <v>Neutral</v>
      </c>
    </row>
    <row r="8" spans="1:3" ht="21" x14ac:dyDescent="0.25">
      <c r="A8" s="7"/>
      <c r="B8" s="21" t="s">
        <v>54</v>
      </c>
      <c r="C8" s="7"/>
    </row>
  </sheetData>
  <conditionalFormatting sqref="A1:C1">
    <cfRule type="cellIs" dxfId="5" priority="6" operator="equal">
      <formula>vendi</formula>
    </cfRule>
  </conditionalFormatting>
  <conditionalFormatting sqref="A1">
    <cfRule type="cellIs" dxfId="4" priority="5" operator="equal">
      <formula>"BUY"</formula>
    </cfRule>
  </conditionalFormatting>
  <conditionalFormatting sqref="C1">
    <cfRule type="cellIs" dxfId="3" priority="4" operator="equal">
      <formula>"SELL"</formula>
    </cfRule>
  </conditionalFormatting>
  <conditionalFormatting sqref="A6:C6">
    <cfRule type="cellIs" dxfId="2" priority="3" operator="equal">
      <formula>vendi</formula>
    </cfRule>
  </conditionalFormatting>
  <conditionalFormatting sqref="A6">
    <cfRule type="cellIs" dxfId="1" priority="2" operator="equal">
      <formula>"BUY"</formula>
    </cfRule>
  </conditionalFormatting>
  <conditionalFormatting sqref="C6">
    <cfRule type="cellIs" dxfId="0" priority="1" operator="equal">
      <formula>"SELL"</formula>
    </cfRule>
  </conditionalFormatting>
  <pageMargins left="0.55208333333333337" right="0.51181102362204722" top="0.85416666666666663" bottom="0.55118110236220474" header="0.31496062992125984" footer="0.31496062992125984"/>
  <pageSetup paperSize="9" orientation="portrait" r:id="rId1"/>
  <headerFooter>
    <oddHeader xml:space="preserve">&amp;C&amp;"-,Grassetto"&amp;14&amp;U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4FE36-E859-4ABA-BA86-F4404C0DDC4F}">
  <dimension ref="A1:L10"/>
  <sheetViews>
    <sheetView zoomScale="120" zoomScaleNormal="120" workbookViewId="0">
      <selection activeCell="A9" sqref="A9"/>
    </sheetView>
  </sheetViews>
  <sheetFormatPr defaultRowHeight="15" x14ac:dyDescent="0.25"/>
  <cols>
    <col min="1" max="1" width="10.85546875" style="2" customWidth="1"/>
    <col min="12" max="12" width="18.140625" customWidth="1"/>
  </cols>
  <sheetData>
    <row r="1" spans="1:12" x14ac:dyDescent="0.25">
      <c r="A1" s="16">
        <f>ABS(Dati!I3-Dati!J3)</f>
        <v>2.0000000000020002E-4</v>
      </c>
      <c r="B1" s="12" t="s">
        <v>48</v>
      </c>
      <c r="K1" s="8"/>
      <c r="L1" s="22" t="s">
        <v>18</v>
      </c>
    </row>
    <row r="2" spans="1:12" x14ac:dyDescent="0.25">
      <c r="A2" s="1" t="str">
        <f>IF(A1&lt;0.12,"SI doji", "NO doji")</f>
        <v>SI doji</v>
      </c>
      <c r="B2" t="s">
        <v>20</v>
      </c>
      <c r="K2" s="8"/>
      <c r="L2" s="22"/>
    </row>
    <row r="3" spans="1:12" x14ac:dyDescent="0.25">
      <c r="A3" s="1" t="str">
        <f>IF(Dati!I3&lt;Dati!J13*0.99,"VERO","FALSO")</f>
        <v>FALSO</v>
      </c>
      <c r="B3" t="s">
        <v>7</v>
      </c>
      <c r="K3" s="8"/>
      <c r="L3" s="22"/>
    </row>
    <row r="4" spans="1:12" x14ac:dyDescent="0.25">
      <c r="A4" s="1" t="str">
        <f>IF(Dati!I3&gt;Dati!J13*1.01,"VERO","FALSO")</f>
        <v>FALSO</v>
      </c>
      <c r="B4" t="s">
        <v>8</v>
      </c>
      <c r="K4" s="8"/>
      <c r="L4" s="22"/>
    </row>
    <row r="5" spans="1:12" x14ac:dyDescent="0.25">
      <c r="A5" s="1" t="str">
        <f>IF(AND(A2="SI doji", A3="VERO"), "OK", "NO")</f>
        <v>NO</v>
      </c>
      <c r="B5" t="s">
        <v>21</v>
      </c>
      <c r="K5" s="8"/>
      <c r="L5" s="22"/>
    </row>
    <row r="6" spans="1:12" x14ac:dyDescent="0.25">
      <c r="A6" s="1" t="str">
        <f>IF(AND(A2="SI doji", A4="VERO"), "OK", "NO")</f>
        <v>NO</v>
      </c>
      <c r="B6" t="s">
        <v>22</v>
      </c>
      <c r="K6" s="8"/>
      <c r="L6" s="22"/>
    </row>
    <row r="7" spans="1:12" x14ac:dyDescent="0.25">
      <c r="A7" s="1" t="str">
        <f>IF(AND(A2="SI doji", Dati!I3&gt;=(Dati!I4-0.0001), Dati!J3&gt;=(Dati!I4-0.0001), A4="VERO"), "OK", "NO")</f>
        <v>NO</v>
      </c>
      <c r="B7" t="s">
        <v>23</v>
      </c>
      <c r="K7" s="8"/>
      <c r="L7" s="22"/>
    </row>
    <row r="8" spans="1:12" x14ac:dyDescent="0.25">
      <c r="A8" s="1" t="str">
        <f>IF(AND(A2="SI doji", Dati!I3&lt;=(Dati!I4+0.0001), Dati!J3&lt;=(Dati!I4+0.0001), A3="VERO"), "OK", "NO")</f>
        <v>NO</v>
      </c>
      <c r="B8" t="s">
        <v>24</v>
      </c>
      <c r="K8" s="8"/>
      <c r="L8" s="22"/>
    </row>
    <row r="9" spans="1:12" x14ac:dyDescent="0.25">
      <c r="A9" s="2" t="str">
        <f>IF(AND(A4="VERO", A2="SI doji",A7="OK"), "SELL", "NO")</f>
        <v>NO</v>
      </c>
      <c r="B9" t="s">
        <v>25</v>
      </c>
      <c r="K9" s="8"/>
      <c r="L9" s="22"/>
    </row>
    <row r="10" spans="1:12" x14ac:dyDescent="0.25">
      <c r="A10" s="2" t="str">
        <f>IF(AND(A3="VERO", A2="SI doji",A8="OK"), "BUY", "NO")</f>
        <v>NO</v>
      </c>
      <c r="B10" t="s">
        <v>26</v>
      </c>
      <c r="K10" s="8"/>
      <c r="L10" s="22"/>
    </row>
  </sheetData>
  <mergeCells count="1">
    <mergeCell ref="L1:L10"/>
  </mergeCells>
  <conditionalFormatting sqref="A5:A6">
    <cfRule type="cellIs" dxfId="66" priority="7" operator="equal">
      <formula>"BUY"</formula>
    </cfRule>
  </conditionalFormatting>
  <conditionalFormatting sqref="A7:A8">
    <cfRule type="cellIs" dxfId="65" priority="6" operator="equal">
      <formula>"SELL"</formula>
    </cfRule>
  </conditionalFormatting>
  <conditionalFormatting sqref="A2:A10">
    <cfRule type="containsText" dxfId="64" priority="5" operator="containsText" text="vendi">
      <formula>NOT(ISERROR(SEARCH("vendi",A2)))</formula>
    </cfRule>
  </conditionalFormatting>
  <conditionalFormatting sqref="A1">
    <cfRule type="cellIs" dxfId="63" priority="2" operator="equal">
      <formula>"compra"</formula>
    </cfRule>
    <cfRule type="cellIs" dxfId="62" priority="3" operator="equal">
      <formula>"BUY"</formula>
    </cfRule>
    <cfRule type="cellIs" dxfId="61" priority="4" operator="equal">
      <formula>"BUY"</formula>
    </cfRule>
  </conditionalFormatting>
  <conditionalFormatting sqref="A1">
    <cfRule type="containsText" dxfId="60" priority="1" operator="containsText" text="vendi">
      <formula>NOT(ISERROR(SEARCH("vendi",A1)))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5066A-C82A-4B94-89A3-8E7E47575333}">
  <dimension ref="A1:M23"/>
  <sheetViews>
    <sheetView workbookViewId="0">
      <selection activeCell="K4" sqref="K4"/>
    </sheetView>
  </sheetViews>
  <sheetFormatPr defaultRowHeight="15" x14ac:dyDescent="0.25"/>
  <cols>
    <col min="1" max="1" width="9.140625" bestFit="1" customWidth="1"/>
    <col min="2" max="2" width="9.42578125" bestFit="1" customWidth="1"/>
    <col min="3" max="3" width="11.140625" bestFit="1" customWidth="1"/>
    <col min="4" max="4" width="11.28515625" bestFit="1" customWidth="1"/>
    <col min="5" max="5" width="10.28515625" bestFit="1" customWidth="1"/>
    <col min="6" max="6" width="8.85546875" bestFit="1" customWidth="1"/>
    <col min="8" max="8" width="9.140625" bestFit="1" customWidth="1"/>
    <col min="9" max="9" width="9.42578125" bestFit="1" customWidth="1"/>
    <col min="10" max="10" width="11.140625" bestFit="1" customWidth="1"/>
    <col min="11" max="11" width="11.28515625" bestFit="1" customWidth="1"/>
    <col min="12" max="12" width="10.28515625" bestFit="1" customWidth="1"/>
    <col min="13" max="13" width="8.855468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2</v>
      </c>
      <c r="K1" t="s">
        <v>3</v>
      </c>
      <c r="L1" t="s">
        <v>4</v>
      </c>
      <c r="M1" t="s">
        <v>5</v>
      </c>
    </row>
    <row r="2" spans="1:13" x14ac:dyDescent="0.25">
      <c r="A2">
        <v>25122020</v>
      </c>
      <c r="B2">
        <v>103.48</v>
      </c>
      <c r="C2">
        <v>103.64</v>
      </c>
      <c r="D2">
        <v>103.69</v>
      </c>
      <c r="E2">
        <v>103.39</v>
      </c>
      <c r="F2">
        <v>-1.4E-3</v>
      </c>
      <c r="H2">
        <v>25122020</v>
      </c>
      <c r="I2">
        <v>1.2203999999999999</v>
      </c>
      <c r="J2">
        <v>1.2185999999999999</v>
      </c>
      <c r="K2">
        <v>1.2212000000000001</v>
      </c>
      <c r="L2">
        <v>1.2164999999999999</v>
      </c>
      <c r="M2">
        <v>1.5E-3</v>
      </c>
    </row>
    <row r="3" spans="1:13" x14ac:dyDescent="0.25">
      <c r="A3">
        <v>24122020</v>
      </c>
      <c r="B3">
        <v>103.63</v>
      </c>
      <c r="C3">
        <v>103.57</v>
      </c>
      <c r="D3">
        <v>103.77</v>
      </c>
      <c r="E3">
        <v>103.5</v>
      </c>
      <c r="F3">
        <v>8.0000000000000004E-4</v>
      </c>
      <c r="H3">
        <v>24122020</v>
      </c>
      <c r="I3">
        <v>1.2185999999999999</v>
      </c>
      <c r="J3">
        <v>1.2188000000000001</v>
      </c>
      <c r="K3">
        <v>1.2217</v>
      </c>
      <c r="L3">
        <v>1.2177</v>
      </c>
      <c r="M3">
        <v>1E-4</v>
      </c>
    </row>
    <row r="4" spans="1:13" x14ac:dyDescent="0.25">
      <c r="A4">
        <v>23122020</v>
      </c>
      <c r="B4">
        <v>103.55</v>
      </c>
      <c r="C4">
        <v>103.64</v>
      </c>
      <c r="D4">
        <v>103.66</v>
      </c>
      <c r="E4">
        <v>103.36</v>
      </c>
      <c r="F4">
        <v>-8.0000000000000004E-4</v>
      </c>
      <c r="H4">
        <v>23122020</v>
      </c>
      <c r="I4">
        <v>1.2184999999999999</v>
      </c>
      <c r="J4">
        <v>1.2162999999999999</v>
      </c>
      <c r="K4">
        <v>1.2221</v>
      </c>
      <c r="L4">
        <v>1.2154</v>
      </c>
      <c r="M4">
        <v>2E-3</v>
      </c>
    </row>
    <row r="5" spans="1:13" x14ac:dyDescent="0.25">
      <c r="A5">
        <v>22122020</v>
      </c>
      <c r="B5">
        <v>103.63</v>
      </c>
      <c r="C5">
        <v>103.32</v>
      </c>
      <c r="D5">
        <v>103.75</v>
      </c>
      <c r="E5">
        <v>103.28</v>
      </c>
      <c r="F5">
        <v>3.2000000000000002E-3</v>
      </c>
      <c r="H5">
        <v>22122020</v>
      </c>
      <c r="I5">
        <v>1.2161</v>
      </c>
      <c r="J5">
        <v>1.2243999999999999</v>
      </c>
      <c r="K5">
        <v>1.2257</v>
      </c>
      <c r="L5">
        <v>1.2151000000000001</v>
      </c>
      <c r="M5">
        <v>-6.6E-3</v>
      </c>
    </row>
    <row r="6" spans="1:13" x14ac:dyDescent="0.25">
      <c r="A6">
        <v>21122020</v>
      </c>
      <c r="B6">
        <v>103.3</v>
      </c>
      <c r="C6">
        <v>103.39</v>
      </c>
      <c r="D6">
        <v>103.89</v>
      </c>
      <c r="E6">
        <v>103.25</v>
      </c>
      <c r="F6">
        <v>-1E-4</v>
      </c>
      <c r="H6">
        <v>21122020</v>
      </c>
      <c r="I6">
        <v>1.2242</v>
      </c>
      <c r="J6">
        <v>1.2242</v>
      </c>
      <c r="K6">
        <v>1.2254</v>
      </c>
      <c r="L6">
        <v>1.2129000000000001</v>
      </c>
      <c r="M6">
        <v>-1.1000000000000001E-3</v>
      </c>
    </row>
    <row r="7" spans="1:13" x14ac:dyDescent="0.25">
      <c r="A7">
        <v>18122020</v>
      </c>
      <c r="B7">
        <v>103.31</v>
      </c>
      <c r="C7">
        <v>103.13</v>
      </c>
      <c r="D7">
        <v>103.6</v>
      </c>
      <c r="E7">
        <v>103.1</v>
      </c>
      <c r="F7">
        <v>2E-3</v>
      </c>
      <c r="H7">
        <v>18122020</v>
      </c>
      <c r="I7">
        <v>1.2255</v>
      </c>
      <c r="J7">
        <v>1.2267999999999999</v>
      </c>
      <c r="K7">
        <v>1.2273000000000001</v>
      </c>
      <c r="L7">
        <v>1.2224999999999999</v>
      </c>
      <c r="M7">
        <v>-8.9999999999999998E-4</v>
      </c>
    </row>
    <row r="8" spans="1:13" x14ac:dyDescent="0.25">
      <c r="A8">
        <v>17122020</v>
      </c>
      <c r="B8">
        <v>103.1</v>
      </c>
      <c r="C8">
        <v>103.5</v>
      </c>
      <c r="D8">
        <v>103.57</v>
      </c>
      <c r="E8">
        <v>102.88</v>
      </c>
      <c r="F8">
        <v>-3.7000000000000002E-3</v>
      </c>
      <c r="H8">
        <v>17122020</v>
      </c>
      <c r="I8">
        <v>1.2265999999999999</v>
      </c>
      <c r="J8">
        <v>1.2199</v>
      </c>
      <c r="K8">
        <v>1.2274</v>
      </c>
      <c r="L8">
        <v>1.2191000000000001</v>
      </c>
      <c r="M8">
        <v>5.7000000000000002E-3</v>
      </c>
    </row>
    <row r="9" spans="1:13" x14ac:dyDescent="0.25">
      <c r="A9">
        <v>16122020</v>
      </c>
      <c r="B9">
        <v>103.48</v>
      </c>
      <c r="C9">
        <v>103.67</v>
      </c>
      <c r="D9">
        <v>103.92</v>
      </c>
      <c r="E9">
        <v>103.26</v>
      </c>
      <c r="F9">
        <v>-1.6999999999999999E-3</v>
      </c>
      <c r="H9">
        <v>16122020</v>
      </c>
      <c r="I9">
        <v>1.2197</v>
      </c>
      <c r="J9">
        <v>1.2152000000000001</v>
      </c>
      <c r="K9">
        <v>1.2213000000000001</v>
      </c>
      <c r="L9">
        <v>1.2124999999999999</v>
      </c>
      <c r="M9">
        <v>3.8E-3</v>
      </c>
    </row>
    <row r="10" spans="1:13" x14ac:dyDescent="0.25">
      <c r="A10">
        <v>15122020</v>
      </c>
      <c r="B10">
        <v>103.66</v>
      </c>
      <c r="C10">
        <v>104.04</v>
      </c>
      <c r="D10">
        <v>104.15</v>
      </c>
      <c r="E10">
        <v>103.6</v>
      </c>
      <c r="F10">
        <v>-3.5999999999999999E-3</v>
      </c>
      <c r="H10">
        <v>15122020</v>
      </c>
      <c r="I10">
        <v>1.2151000000000001</v>
      </c>
      <c r="J10">
        <v>1.2142999999999999</v>
      </c>
      <c r="K10">
        <v>1.2170000000000001</v>
      </c>
      <c r="L10">
        <v>1.2121</v>
      </c>
      <c r="M10">
        <v>6.9999999999999999E-4</v>
      </c>
    </row>
    <row r="11" spans="1:13" x14ac:dyDescent="0.25">
      <c r="A11">
        <v>14122020</v>
      </c>
      <c r="B11">
        <v>104.03</v>
      </c>
      <c r="C11">
        <v>104</v>
      </c>
      <c r="D11">
        <v>104.11</v>
      </c>
      <c r="E11">
        <v>103.51</v>
      </c>
      <c r="F11">
        <v>2.0000000000000001E-4</v>
      </c>
      <c r="H11">
        <v>14122020</v>
      </c>
      <c r="I11">
        <v>1.2142999999999999</v>
      </c>
      <c r="J11">
        <v>1.2131000000000001</v>
      </c>
      <c r="K11">
        <v>1.2177</v>
      </c>
      <c r="L11">
        <v>1.2115</v>
      </c>
      <c r="M11">
        <v>2.5999999999999999E-3</v>
      </c>
    </row>
    <row r="12" spans="1:13" x14ac:dyDescent="0.25">
      <c r="A12">
        <v>11122020</v>
      </c>
      <c r="B12">
        <v>104.01</v>
      </c>
      <c r="C12">
        <v>104.21</v>
      </c>
      <c r="D12">
        <v>104.29</v>
      </c>
      <c r="E12">
        <v>103.82</v>
      </c>
      <c r="F12">
        <v>-1.8E-3</v>
      </c>
      <c r="H12">
        <v>11122020</v>
      </c>
      <c r="I12">
        <v>1.2111000000000001</v>
      </c>
      <c r="J12">
        <v>1.2137</v>
      </c>
      <c r="K12">
        <v>1.2162999999999999</v>
      </c>
      <c r="L12">
        <v>1.2104999999999999</v>
      </c>
      <c r="M12">
        <v>-2.0999999999999999E-3</v>
      </c>
    </row>
    <row r="13" spans="1:13" x14ac:dyDescent="0.25">
      <c r="A13">
        <v>10122020</v>
      </c>
      <c r="B13">
        <v>104.2</v>
      </c>
      <c r="C13">
        <v>104.24</v>
      </c>
      <c r="D13">
        <v>104.59</v>
      </c>
      <c r="E13">
        <v>104.17</v>
      </c>
      <c r="F13">
        <v>-1E-4</v>
      </c>
      <c r="H13">
        <v>10122020</v>
      </c>
      <c r="I13">
        <v>1.2136</v>
      </c>
      <c r="J13">
        <v>1.2082999999999999</v>
      </c>
      <c r="K13">
        <v>1.216</v>
      </c>
      <c r="L13">
        <v>1.2075</v>
      </c>
      <c r="M13">
        <v>4.5999999999999999E-3</v>
      </c>
    </row>
    <row r="14" spans="1:13" x14ac:dyDescent="0.25">
      <c r="A14">
        <v>9122020</v>
      </c>
      <c r="B14">
        <v>104.21</v>
      </c>
      <c r="C14">
        <v>104.17</v>
      </c>
      <c r="D14">
        <v>104.42</v>
      </c>
      <c r="E14">
        <v>104.05</v>
      </c>
      <c r="F14">
        <v>5.9999999999999995E-4</v>
      </c>
      <c r="H14">
        <v>9122020</v>
      </c>
      <c r="I14">
        <v>1.2081</v>
      </c>
      <c r="J14">
        <v>1.2102999999999999</v>
      </c>
      <c r="K14">
        <v>1.2148000000000001</v>
      </c>
      <c r="L14">
        <v>1.2059</v>
      </c>
      <c r="M14">
        <v>-1.6999999999999999E-3</v>
      </c>
    </row>
    <row r="15" spans="1:13" x14ac:dyDescent="0.25">
      <c r="A15">
        <v>8122020</v>
      </c>
      <c r="B15">
        <v>104.15</v>
      </c>
      <c r="C15">
        <v>104.06</v>
      </c>
      <c r="D15">
        <v>104.22</v>
      </c>
      <c r="E15">
        <v>103.95</v>
      </c>
      <c r="F15">
        <v>8.9999999999999998E-4</v>
      </c>
      <c r="H15">
        <v>8122020</v>
      </c>
      <c r="I15">
        <v>1.2101</v>
      </c>
      <c r="J15">
        <v>1.2109000000000001</v>
      </c>
      <c r="K15">
        <v>1.2134</v>
      </c>
      <c r="L15">
        <v>1.2095</v>
      </c>
      <c r="M15">
        <v>-5.9999999999999995E-4</v>
      </c>
    </row>
    <row r="16" spans="1:13" x14ac:dyDescent="0.25">
      <c r="A16">
        <v>7122020</v>
      </c>
      <c r="B16">
        <v>104.06</v>
      </c>
      <c r="C16">
        <v>104.14</v>
      </c>
      <c r="D16">
        <v>104.32</v>
      </c>
      <c r="E16">
        <v>103.92</v>
      </c>
      <c r="F16">
        <v>-8.0000000000000004E-4</v>
      </c>
      <c r="H16">
        <v>7122020</v>
      </c>
      <c r="I16">
        <v>1.2108000000000001</v>
      </c>
      <c r="J16">
        <v>1.2128000000000001</v>
      </c>
      <c r="K16">
        <v>1.2166999999999999</v>
      </c>
      <c r="L16">
        <v>1.2078</v>
      </c>
      <c r="M16">
        <v>-1E-3</v>
      </c>
    </row>
    <row r="17" spans="1:13" x14ac:dyDescent="0.25">
      <c r="A17">
        <v>4122020</v>
      </c>
      <c r="B17">
        <v>104.14</v>
      </c>
      <c r="C17">
        <v>103.85</v>
      </c>
      <c r="D17">
        <v>104.25</v>
      </c>
      <c r="E17">
        <v>103.74</v>
      </c>
      <c r="F17">
        <v>3.0000000000000001E-3</v>
      </c>
      <c r="H17">
        <v>4122020</v>
      </c>
      <c r="I17">
        <v>1.212</v>
      </c>
      <c r="J17">
        <v>1.2141999999999999</v>
      </c>
      <c r="K17">
        <v>1.2178</v>
      </c>
      <c r="L17">
        <v>1.2110000000000001</v>
      </c>
      <c r="M17">
        <v>-1.6000000000000001E-3</v>
      </c>
    </row>
    <row r="18" spans="1:13" x14ac:dyDescent="0.25">
      <c r="A18">
        <v>3122020</v>
      </c>
      <c r="B18">
        <v>103.83</v>
      </c>
      <c r="C18">
        <v>104.39</v>
      </c>
      <c r="D18">
        <v>104.54</v>
      </c>
      <c r="E18">
        <v>103.67</v>
      </c>
      <c r="F18">
        <v>-5.4999999999999997E-3</v>
      </c>
      <c r="H18">
        <v>3122020</v>
      </c>
      <c r="I18">
        <v>1.214</v>
      </c>
      <c r="J18">
        <v>1.2115</v>
      </c>
      <c r="K18">
        <v>1.2177</v>
      </c>
      <c r="L18">
        <v>1.21</v>
      </c>
      <c r="M18">
        <v>2.0999999999999999E-3</v>
      </c>
    </row>
    <row r="19" spans="1:13" x14ac:dyDescent="0.25">
      <c r="A19">
        <v>2122020</v>
      </c>
      <c r="B19">
        <v>104.4</v>
      </c>
      <c r="C19">
        <v>104.32</v>
      </c>
      <c r="D19">
        <v>104.76</v>
      </c>
      <c r="E19">
        <v>104.22</v>
      </c>
      <c r="F19">
        <v>1E-3</v>
      </c>
      <c r="H19">
        <v>2122020</v>
      </c>
      <c r="I19">
        <v>1.2115</v>
      </c>
      <c r="J19">
        <v>1.2070000000000001</v>
      </c>
      <c r="K19">
        <v>1.2119</v>
      </c>
      <c r="L19">
        <v>1.204</v>
      </c>
      <c r="M19">
        <v>3.7000000000000002E-3</v>
      </c>
    </row>
    <row r="20" spans="1:13" x14ac:dyDescent="0.25">
      <c r="A20">
        <v>1122020</v>
      </c>
      <c r="B20">
        <v>104.3</v>
      </c>
      <c r="C20">
        <v>104.32</v>
      </c>
      <c r="D20">
        <v>104.59</v>
      </c>
      <c r="E20">
        <v>104.18</v>
      </c>
      <c r="F20">
        <v>2.9999999999999997E-4</v>
      </c>
      <c r="H20">
        <v>1122020</v>
      </c>
      <c r="I20">
        <v>1.2070000000000001</v>
      </c>
      <c r="J20">
        <v>1.1928000000000001</v>
      </c>
      <c r="K20">
        <v>1.2077</v>
      </c>
      <c r="L20">
        <v>1.1926000000000001</v>
      </c>
      <c r="M20">
        <v>1.1900000000000001E-2</v>
      </c>
    </row>
    <row r="21" spans="1:13" x14ac:dyDescent="0.25">
      <c r="A21">
        <v>30112020</v>
      </c>
      <c r="B21">
        <v>104.27</v>
      </c>
      <c r="C21">
        <v>104.07</v>
      </c>
      <c r="D21">
        <v>104.42</v>
      </c>
      <c r="E21">
        <v>103.82</v>
      </c>
      <c r="F21">
        <v>1.6000000000000001E-3</v>
      </c>
      <c r="H21">
        <v>30112020</v>
      </c>
      <c r="I21">
        <v>1.1928000000000001</v>
      </c>
      <c r="J21">
        <v>1.1957</v>
      </c>
      <c r="K21">
        <v>1.2003999999999999</v>
      </c>
      <c r="L21">
        <v>1.1923999999999999</v>
      </c>
      <c r="M21">
        <v>-2.8E-3</v>
      </c>
    </row>
    <row r="22" spans="1:13" x14ac:dyDescent="0.25">
      <c r="A22">
        <v>27112020</v>
      </c>
      <c r="B22">
        <v>104.1</v>
      </c>
      <c r="C22">
        <v>104.27</v>
      </c>
      <c r="D22">
        <v>104.29</v>
      </c>
      <c r="E22">
        <v>103.9</v>
      </c>
      <c r="F22">
        <v>-1.4E-3</v>
      </c>
      <c r="H22">
        <v>27112020</v>
      </c>
      <c r="I22">
        <v>1.1961999999999999</v>
      </c>
      <c r="J22">
        <v>1.1914</v>
      </c>
      <c r="K22">
        <v>1.1964999999999999</v>
      </c>
      <c r="L22">
        <v>1.1907000000000001</v>
      </c>
      <c r="M22">
        <v>4.1000000000000003E-3</v>
      </c>
    </row>
    <row r="23" spans="1:13" x14ac:dyDescent="0.25">
      <c r="A23">
        <v>26112020</v>
      </c>
      <c r="B23">
        <v>104.25</v>
      </c>
      <c r="C23">
        <v>104.46</v>
      </c>
      <c r="D23">
        <v>104.49</v>
      </c>
      <c r="E23">
        <v>104.21</v>
      </c>
      <c r="F23">
        <v>-1.9E-3</v>
      </c>
      <c r="H23">
        <v>26112020</v>
      </c>
      <c r="I23">
        <v>1.1913</v>
      </c>
      <c r="J23">
        <v>1.1916</v>
      </c>
      <c r="K23">
        <v>1.1940999999999999</v>
      </c>
      <c r="L23">
        <v>1.1883999999999999</v>
      </c>
      <c r="M23">
        <v>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BA561-A239-4D5D-A4F8-05B736FA8534}">
  <dimension ref="A1:L29"/>
  <sheetViews>
    <sheetView zoomScale="120" zoomScaleNormal="120" workbookViewId="0">
      <selection activeCell="B10" sqref="B10"/>
    </sheetView>
  </sheetViews>
  <sheetFormatPr defaultRowHeight="15" x14ac:dyDescent="0.25"/>
  <cols>
    <col min="1" max="1" width="10.85546875" style="2" customWidth="1"/>
    <col min="12" max="12" width="18.140625" customWidth="1"/>
  </cols>
  <sheetData>
    <row r="1" spans="1:12" x14ac:dyDescent="0.25">
      <c r="A1" s="1" t="str">
        <f>IF(Dati!B3&gt;Dati!B4, "verde", "rossa")</f>
        <v>verde</v>
      </c>
      <c r="B1" t="s">
        <v>35</v>
      </c>
      <c r="K1" s="8"/>
      <c r="L1" s="22" t="s">
        <v>18</v>
      </c>
    </row>
    <row r="2" spans="1:12" x14ac:dyDescent="0.25">
      <c r="A2" s="1" t="str">
        <f>IF(Dati!B4&gt;Dati!B5, "verde", "rossa")</f>
        <v>rossa</v>
      </c>
      <c r="B2" t="s">
        <v>36</v>
      </c>
      <c r="K2" s="8"/>
      <c r="L2" s="22"/>
    </row>
    <row r="3" spans="1:12" x14ac:dyDescent="0.25">
      <c r="A3" s="1" t="str">
        <f>IF(A1&lt;&gt;A2, "OK", "NO")</f>
        <v>OK</v>
      </c>
      <c r="B3" t="s">
        <v>6</v>
      </c>
      <c r="K3" s="8"/>
      <c r="L3" s="22"/>
    </row>
    <row r="4" spans="1:12" x14ac:dyDescent="0.25">
      <c r="A4" s="1" t="str">
        <f>IF(AND(A1="verde",A3="OK"), "VERO", "FALSO")</f>
        <v>VERO</v>
      </c>
      <c r="B4" t="s">
        <v>37</v>
      </c>
      <c r="K4" s="8"/>
      <c r="L4" s="22"/>
    </row>
    <row r="5" spans="1:12" x14ac:dyDescent="0.25">
      <c r="A5" s="1" t="str">
        <f>IF(AND(A1="rossa",A3="OK"), "VERO", "FALSO")</f>
        <v>FALSO</v>
      </c>
      <c r="B5" t="s">
        <v>38</v>
      </c>
      <c r="K5" s="8"/>
      <c r="L5" s="22"/>
    </row>
    <row r="6" spans="1:12" x14ac:dyDescent="0.25">
      <c r="A6" s="1" t="str">
        <f>IF(Dati!C3&lt;Dati!B13*0.99,"VERO","FALSO")</f>
        <v>FALSO</v>
      </c>
      <c r="B6" t="s">
        <v>7</v>
      </c>
      <c r="K6" s="8"/>
      <c r="L6" s="22"/>
    </row>
    <row r="7" spans="1:12" x14ac:dyDescent="0.25">
      <c r="A7" s="1" t="str">
        <f>IF(Dati!C3&gt;Dati!C13*1.01,"VERO","FALSO")</f>
        <v>FALSO</v>
      </c>
      <c r="B7" t="s">
        <v>8</v>
      </c>
      <c r="K7" s="8"/>
      <c r="L7" s="22"/>
    </row>
    <row r="8" spans="1:12" x14ac:dyDescent="0.25">
      <c r="A8" s="1" t="str">
        <f>IF(AND(A4=A6, A6="VERO"), "OK", "NO")</f>
        <v>NO</v>
      </c>
      <c r="B8" t="s">
        <v>51</v>
      </c>
      <c r="K8" s="8"/>
      <c r="L8" s="22"/>
    </row>
    <row r="9" spans="1:12" x14ac:dyDescent="0.25">
      <c r="A9" s="1" t="str">
        <f>IF(AND(A5=A7, A7="VERO"), "OK", "NO")</f>
        <v>NO</v>
      </c>
      <c r="B9" t="s">
        <v>52</v>
      </c>
      <c r="K9" s="8"/>
      <c r="L9" s="22"/>
    </row>
    <row r="10" spans="1:12" x14ac:dyDescent="0.25">
      <c r="A10" s="2">
        <f>ABS(Dati!B4-Dati!C4)</f>
        <v>9.0000000000003411E-2</v>
      </c>
      <c r="B10" t="s">
        <v>44</v>
      </c>
      <c r="K10" s="8"/>
      <c r="L10" s="22"/>
    </row>
    <row r="11" spans="1:12" x14ac:dyDescent="0.25">
      <c r="A11" s="2">
        <f>ABS(Dati!B3-Dati!C3)</f>
        <v>6.0000000000002274E-2</v>
      </c>
      <c r="B11" t="s">
        <v>45</v>
      </c>
      <c r="K11" s="8"/>
      <c r="L11" s="22"/>
    </row>
    <row r="12" spans="1:12" x14ac:dyDescent="0.25">
      <c r="A12" s="2" t="str">
        <f>IF(A11&gt;A10*1.2, "OK", "NO")</f>
        <v>NO</v>
      </c>
      <c r="B12" t="s">
        <v>46</v>
      </c>
      <c r="K12" s="8"/>
      <c r="L12" s="22"/>
    </row>
    <row r="13" spans="1:12" x14ac:dyDescent="0.25">
      <c r="A13" s="2" t="str">
        <f>IF(AND(A12="OK", A1="verde", A8="OK"), "BUY", "NO")</f>
        <v>NO</v>
      </c>
      <c r="B13" s="19" t="s">
        <v>9</v>
      </c>
      <c r="K13" s="8"/>
      <c r="L13" s="22"/>
    </row>
    <row r="14" spans="1:12" x14ac:dyDescent="0.25">
      <c r="A14" s="11" t="str">
        <f>IF(AND(A12="OK", A1="rossa", A9="OK"), "SELL", "NO")</f>
        <v>NO</v>
      </c>
      <c r="B14" s="20" t="s">
        <v>10</v>
      </c>
      <c r="C14" s="7"/>
      <c r="D14" s="7"/>
      <c r="E14" s="7"/>
      <c r="F14" s="7"/>
      <c r="G14" s="7"/>
      <c r="H14" s="7"/>
      <c r="K14" s="8"/>
      <c r="L14" s="22"/>
    </row>
    <row r="15" spans="1:12" s="3" customFormat="1" x14ac:dyDescent="0.25">
      <c r="A15" s="4" t="e">
        <f>(Dati!B3+Dati!B4+Dati!B5+Dati!B6+Dati!B7+Dati!B8+Dati!B9+Dati!B10+Dati!B11+Dati!B12+Dati!B13+Dati!B14+Dati!B15+Dati!B16+Dati!B17+Dati!B18+Dati!B19+Dati!B20+Dati!B21+Dati!#REF!)/20</f>
        <v>#REF!</v>
      </c>
      <c r="B15" s="3" t="s">
        <v>13</v>
      </c>
      <c r="J15" s="27" t="s">
        <v>47</v>
      </c>
      <c r="K15" s="9"/>
      <c r="L15" s="22"/>
    </row>
    <row r="16" spans="1:12" s="3" customFormat="1" x14ac:dyDescent="0.25">
      <c r="A16" s="4" t="e">
        <f>A15+2*STDEV(Dati!B3:B21)</f>
        <v>#REF!</v>
      </c>
      <c r="B16" s="3" t="s">
        <v>14</v>
      </c>
      <c r="J16" s="27"/>
      <c r="K16" s="9"/>
      <c r="L16" s="22"/>
    </row>
    <row r="17" spans="1:12" s="3" customFormat="1" x14ac:dyDescent="0.25">
      <c r="A17" s="4" t="e">
        <f>A15-2*STDEV(Dati!B3:B21)</f>
        <v>#REF!</v>
      </c>
      <c r="B17" s="3" t="s">
        <v>15</v>
      </c>
      <c r="J17" s="27"/>
      <c r="K17" s="9"/>
      <c r="L17" s="22"/>
    </row>
    <row r="18" spans="1:12" x14ac:dyDescent="0.25">
      <c r="A18" s="1" t="e">
        <f>IF(Dati!E3&lt;'Engulfing JPY'!A17, "si", "no")</f>
        <v>#REF!</v>
      </c>
      <c r="B18" t="s">
        <v>11</v>
      </c>
      <c r="J18" s="27"/>
      <c r="K18" s="8"/>
      <c r="L18" s="22"/>
    </row>
    <row r="19" spans="1:12" x14ac:dyDescent="0.25">
      <c r="A19" s="1" t="e">
        <f>IF(Dati!D3&gt;'Engulfing JPY'!A16, "si", "no")</f>
        <v>#REF!</v>
      </c>
      <c r="B19" t="s">
        <v>12</v>
      </c>
      <c r="J19" s="27"/>
      <c r="K19" s="8"/>
      <c r="L19" s="22"/>
    </row>
    <row r="20" spans="1:12" x14ac:dyDescent="0.25">
      <c r="A20" s="2" t="e">
        <f>IF(AND(A13="BUY",A18="si"), "compra", "no")</f>
        <v>#REF!</v>
      </c>
      <c r="B20" t="s">
        <v>16</v>
      </c>
      <c r="J20" s="27"/>
      <c r="K20" s="8"/>
      <c r="L20" s="22"/>
    </row>
    <row r="21" spans="1:12" s="7" customFormat="1" x14ac:dyDescent="0.25">
      <c r="A21" s="6" t="e">
        <f>IF(AND(A14="SELL",A19="si"), "vendi", "no")</f>
        <v>#REF!</v>
      </c>
      <c r="B21" s="7" t="s">
        <v>17</v>
      </c>
      <c r="J21" s="27"/>
      <c r="K21" s="10"/>
      <c r="L21" s="23"/>
    </row>
    <row r="22" spans="1:12" x14ac:dyDescent="0.25">
      <c r="A22" s="4">
        <f>(SUM(Dati!B3:B23))/21</f>
        <v>103.88619047619048</v>
      </c>
      <c r="B22" s="5" t="s">
        <v>40</v>
      </c>
      <c r="J22" s="27"/>
      <c r="L22" s="24" t="s">
        <v>19</v>
      </c>
    </row>
    <row r="23" spans="1:12" x14ac:dyDescent="0.25">
      <c r="A23" s="1" t="str">
        <f>IF(AND(A1="rossa", Dati!E3&lt;'Engulfing JPY'!A22, Dati!C3&gt;'Engulfing JPY'!A22), "si", "no")</f>
        <v>no</v>
      </c>
      <c r="B23" t="s">
        <v>39</v>
      </c>
      <c r="J23" s="27"/>
      <c r="L23" s="25"/>
    </row>
    <row r="24" spans="1:12" x14ac:dyDescent="0.25">
      <c r="A24" s="1" t="str">
        <f>IF(AND(A1="verde", Dati!D3&gt;'Engulfing JPY'!A22, Dati!C3&lt;'Engulfing JPY'!A22), "si", "no")</f>
        <v>no</v>
      </c>
      <c r="B24" t="s">
        <v>42</v>
      </c>
      <c r="J24" s="27"/>
      <c r="L24" s="25"/>
    </row>
    <row r="25" spans="1:12" x14ac:dyDescent="0.25">
      <c r="A25" s="2" t="str">
        <f>IF(AND(A1="rossa",A23="si"), "compra", "no")</f>
        <v>no</v>
      </c>
      <c r="B25" t="s">
        <v>41</v>
      </c>
      <c r="J25" s="27"/>
      <c r="L25" s="25"/>
    </row>
    <row r="26" spans="1:12" s="7" customFormat="1" x14ac:dyDescent="0.25">
      <c r="A26" s="11" t="str">
        <f>IF(AND(A1="verde",A24="si"), "vendi", "no")</f>
        <v>no</v>
      </c>
      <c r="B26" s="7" t="s">
        <v>43</v>
      </c>
      <c r="J26" s="28"/>
      <c r="L26" s="26"/>
    </row>
    <row r="27" spans="1:12" s="15" customFormat="1" x14ac:dyDescent="0.25">
      <c r="A27" s="16"/>
      <c r="B27" s="12"/>
      <c r="L27" s="13"/>
    </row>
    <row r="28" spans="1:12" s="15" customFormat="1" x14ac:dyDescent="0.25">
      <c r="A28" s="14"/>
      <c r="B28" s="12"/>
      <c r="L28" s="13"/>
    </row>
    <row r="29" spans="1:12" s="15" customFormat="1" x14ac:dyDescent="0.25">
      <c r="A29" s="14"/>
      <c r="B29" s="12"/>
      <c r="L29" s="13"/>
    </row>
  </sheetData>
  <mergeCells count="3">
    <mergeCell ref="L1:L21"/>
    <mergeCell ref="L22:L26"/>
    <mergeCell ref="J15:J26"/>
  </mergeCells>
  <conditionalFormatting sqref="A8">
    <cfRule type="cellIs" dxfId="59" priority="14" operator="equal">
      <formula>"BUY"</formula>
    </cfRule>
  </conditionalFormatting>
  <conditionalFormatting sqref="A9">
    <cfRule type="cellIs" dxfId="58" priority="13" operator="equal">
      <formula>"SELL"</formula>
    </cfRule>
  </conditionalFormatting>
  <conditionalFormatting sqref="A13">
    <cfRule type="cellIs" dxfId="57" priority="10" operator="equal">
      <formula>"BUY"</formula>
    </cfRule>
    <cfRule type="cellIs" dxfId="56" priority="12" operator="equal">
      <formula>"BUY"</formula>
    </cfRule>
  </conditionalFormatting>
  <conditionalFormatting sqref="A14:A17">
    <cfRule type="cellIs" dxfId="55" priority="11" operator="equal">
      <formula>"SELL"</formula>
    </cfRule>
  </conditionalFormatting>
  <conditionalFormatting sqref="A20">
    <cfRule type="cellIs" dxfId="54" priority="7" operator="equal">
      <formula>"compra"</formula>
    </cfRule>
    <cfRule type="cellIs" dxfId="53" priority="8" operator="equal">
      <formula>"BUY"</formula>
    </cfRule>
    <cfRule type="cellIs" dxfId="52" priority="9" operator="equal">
      <formula>"BUY"</formula>
    </cfRule>
  </conditionalFormatting>
  <conditionalFormatting sqref="A21">
    <cfRule type="cellIs" dxfId="51" priority="6" operator="equal">
      <formula>"vendi"</formula>
    </cfRule>
  </conditionalFormatting>
  <conditionalFormatting sqref="A22">
    <cfRule type="cellIs" dxfId="50" priority="5" operator="equal">
      <formula>"SELL"</formula>
    </cfRule>
  </conditionalFormatting>
  <conditionalFormatting sqref="A25:A29">
    <cfRule type="cellIs" dxfId="49" priority="2" operator="equal">
      <formula>"compra"</formula>
    </cfRule>
    <cfRule type="cellIs" dxfId="48" priority="3" operator="equal">
      <formula>"BUY"</formula>
    </cfRule>
    <cfRule type="cellIs" dxfId="47" priority="4" operator="equal">
      <formula>"BUY"</formula>
    </cfRule>
  </conditionalFormatting>
  <conditionalFormatting sqref="A1:A29">
    <cfRule type="containsText" dxfId="46" priority="1" operator="containsText" text="vendi">
      <formula>NOT(ISERROR(SEARCH("vendi",A1)))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8FFD2-2A0C-4B54-9929-EA0A27BBA9D7}">
  <dimension ref="A1:L29"/>
  <sheetViews>
    <sheetView zoomScale="120" zoomScaleNormal="120" workbookViewId="0">
      <selection activeCell="A15" sqref="A15"/>
    </sheetView>
  </sheetViews>
  <sheetFormatPr defaultRowHeight="15" x14ac:dyDescent="0.25"/>
  <cols>
    <col min="1" max="1" width="10.85546875" style="2" customWidth="1"/>
    <col min="12" max="12" width="18.140625" customWidth="1"/>
  </cols>
  <sheetData>
    <row r="1" spans="1:12" x14ac:dyDescent="0.25">
      <c r="A1" s="1" t="str">
        <f>IF(Dati!I3&gt;Dati!I4, "verde", "rossa")</f>
        <v>verde</v>
      </c>
      <c r="B1" t="s">
        <v>35</v>
      </c>
      <c r="K1" s="8"/>
      <c r="L1" s="22" t="s">
        <v>18</v>
      </c>
    </row>
    <row r="2" spans="1:12" x14ac:dyDescent="0.25">
      <c r="A2" s="1" t="str">
        <f>IF(Dati!I4&gt;Dati!I5, "verde", "rossa")</f>
        <v>verde</v>
      </c>
      <c r="B2" t="s">
        <v>36</v>
      </c>
      <c r="K2" s="8"/>
      <c r="L2" s="22"/>
    </row>
    <row r="3" spans="1:12" x14ac:dyDescent="0.25">
      <c r="A3" s="1" t="str">
        <f>IF(A1&lt;&gt;A2, "OK", "NO")</f>
        <v>NO</v>
      </c>
      <c r="B3" t="s">
        <v>6</v>
      </c>
      <c r="K3" s="8"/>
      <c r="L3" s="22"/>
    </row>
    <row r="4" spans="1:12" x14ac:dyDescent="0.25">
      <c r="A4" s="1" t="str">
        <f>IF(AND(A1="verde",A3="OK"), "VERO", "FALSO")</f>
        <v>FALSO</v>
      </c>
      <c r="B4" t="s">
        <v>37</v>
      </c>
      <c r="K4" s="8"/>
      <c r="L4" s="22"/>
    </row>
    <row r="5" spans="1:12" x14ac:dyDescent="0.25">
      <c r="A5" s="1" t="str">
        <f>IF(AND(A1="rossa",A3="OK"), "VERO", "FALSO")</f>
        <v>FALSO</v>
      </c>
      <c r="B5" t="s">
        <v>38</v>
      </c>
      <c r="K5" s="8"/>
      <c r="L5" s="22"/>
    </row>
    <row r="6" spans="1:12" x14ac:dyDescent="0.25">
      <c r="A6" s="1" t="str">
        <f>IF(Dati!J3&lt;Dati!I13*0.99,"VERO","FALSO")</f>
        <v>FALSO</v>
      </c>
      <c r="B6" t="s">
        <v>7</v>
      </c>
      <c r="K6" s="8"/>
      <c r="L6" s="22"/>
    </row>
    <row r="7" spans="1:12" x14ac:dyDescent="0.25">
      <c r="A7" s="1" t="str">
        <f>IF(Dati!J3&gt;Dati!J13*1.01,"VERO","FALSO")</f>
        <v>FALSO</v>
      </c>
      <c r="B7" t="s">
        <v>8</v>
      </c>
      <c r="K7" s="8"/>
      <c r="L7" s="22"/>
    </row>
    <row r="8" spans="1:12" x14ac:dyDescent="0.25">
      <c r="A8" s="1" t="str">
        <f>IF(AND(A4=A6, A6="VERO"), "OK", "NO")</f>
        <v>NO</v>
      </c>
      <c r="B8" t="s">
        <v>51</v>
      </c>
      <c r="K8" s="8"/>
      <c r="L8" s="22"/>
    </row>
    <row r="9" spans="1:12" x14ac:dyDescent="0.25">
      <c r="A9" s="1" t="str">
        <f>IF(AND(A5=A7, A7="VERO"), "OK", "NO")</f>
        <v>NO</v>
      </c>
      <c r="B9" t="s">
        <v>52</v>
      </c>
      <c r="K9" s="8"/>
      <c r="L9" s="22"/>
    </row>
    <row r="10" spans="1:12" x14ac:dyDescent="0.25">
      <c r="A10" s="2">
        <f>ABS(Dati!I4-Dati!J4)</f>
        <v>2.1999999999999797E-3</v>
      </c>
      <c r="B10" t="s">
        <v>44</v>
      </c>
      <c r="K10" s="8"/>
      <c r="L10" s="22"/>
    </row>
    <row r="11" spans="1:12" x14ac:dyDescent="0.25">
      <c r="A11" s="2">
        <f>ABS(Dati!I3-Dati!J3)</f>
        <v>2.0000000000020002E-4</v>
      </c>
      <c r="B11" t="s">
        <v>45</v>
      </c>
      <c r="K11" s="8"/>
      <c r="L11" s="22"/>
    </row>
    <row r="12" spans="1:12" x14ac:dyDescent="0.25">
      <c r="A12" s="2" t="str">
        <f>IF(A11&gt;A10*1.2, "OK", "NO")</f>
        <v>NO</v>
      </c>
      <c r="B12" t="s">
        <v>46</v>
      </c>
      <c r="K12" s="8"/>
      <c r="L12" s="22"/>
    </row>
    <row r="13" spans="1:12" x14ac:dyDescent="0.25">
      <c r="A13" s="2" t="str">
        <f>IF(AND(A12="OK", A1="verde", A8="OK"), "BUY", "NO")</f>
        <v>NO</v>
      </c>
      <c r="B13" s="19" t="s">
        <v>9</v>
      </c>
      <c r="K13" s="8"/>
      <c r="L13" s="22"/>
    </row>
    <row r="14" spans="1:12" x14ac:dyDescent="0.25">
      <c r="A14" s="11" t="str">
        <f>IF(AND(A12="OK", A1="rossa", A9="OK"), "SELL", "NO")</f>
        <v>NO</v>
      </c>
      <c r="B14" s="20" t="s">
        <v>10</v>
      </c>
      <c r="C14" s="7"/>
      <c r="D14" s="7"/>
      <c r="E14" s="7"/>
      <c r="F14" s="7"/>
      <c r="G14" s="7"/>
      <c r="H14" s="7"/>
      <c r="K14" s="8"/>
      <c r="L14" s="22"/>
    </row>
    <row r="15" spans="1:12" s="3" customFormat="1" x14ac:dyDescent="0.25">
      <c r="A15" s="4" t="e">
        <f>(Dati!B3+Dati!B4+Dati!B5+Dati!B6+Dati!B7+Dati!B8+Dati!B9+Dati!B10+Dati!B11+Dati!B12+Dati!B13+Dati!B14+Dati!B15+Dati!B16+Dati!B17+Dati!B18+Dati!B19+Dati!B20+Dati!B21+Dati!#REF!)/20</f>
        <v>#REF!</v>
      </c>
      <c r="B15" s="3" t="s">
        <v>13</v>
      </c>
      <c r="J15" s="27" t="s">
        <v>47</v>
      </c>
      <c r="K15" s="9"/>
      <c r="L15" s="22"/>
    </row>
    <row r="16" spans="1:12" s="3" customFormat="1" x14ac:dyDescent="0.25">
      <c r="A16" s="4" t="e">
        <f>A15+2*STDEV(Dati!B3:B21)</f>
        <v>#REF!</v>
      </c>
      <c r="B16" s="3" t="s">
        <v>14</v>
      </c>
      <c r="J16" s="27"/>
      <c r="K16" s="9"/>
      <c r="L16" s="22"/>
    </row>
    <row r="17" spans="1:12" s="3" customFormat="1" x14ac:dyDescent="0.25">
      <c r="A17" s="4" t="e">
        <f>A15-2*STDEV(Dati!B3:B21)</f>
        <v>#REF!</v>
      </c>
      <c r="B17" s="3" t="s">
        <v>15</v>
      </c>
      <c r="J17" s="27"/>
      <c r="K17" s="9"/>
      <c r="L17" s="22"/>
    </row>
    <row r="18" spans="1:12" x14ac:dyDescent="0.25">
      <c r="A18" s="1" t="e">
        <f>IF(Dati!E3&lt;'Engulfing EURUSD'!A17, "si", "no")</f>
        <v>#REF!</v>
      </c>
      <c r="B18" t="s">
        <v>11</v>
      </c>
      <c r="J18" s="27"/>
      <c r="K18" s="8"/>
      <c r="L18" s="22"/>
    </row>
    <row r="19" spans="1:12" x14ac:dyDescent="0.25">
      <c r="A19" s="1" t="e">
        <f>IF(Dati!D3&gt;'Engulfing EURUSD'!A16, "si", "no")</f>
        <v>#REF!</v>
      </c>
      <c r="B19" t="s">
        <v>12</v>
      </c>
      <c r="J19" s="27"/>
      <c r="K19" s="8"/>
      <c r="L19" s="22"/>
    </row>
    <row r="20" spans="1:12" x14ac:dyDescent="0.25">
      <c r="A20" s="2" t="e">
        <f>IF(AND(A13="BUY",A18="si"), "compra", "no")</f>
        <v>#REF!</v>
      </c>
      <c r="B20" t="s">
        <v>16</v>
      </c>
      <c r="J20" s="27"/>
      <c r="K20" s="8"/>
      <c r="L20" s="22"/>
    </row>
    <row r="21" spans="1:12" s="7" customFormat="1" x14ac:dyDescent="0.25">
      <c r="A21" s="6" t="e">
        <f>IF(AND(A14="SELL",A19="si"), "vendi", "no")</f>
        <v>#REF!</v>
      </c>
      <c r="B21" s="7" t="s">
        <v>17</v>
      </c>
      <c r="J21" s="27"/>
      <c r="K21" s="10"/>
      <c r="L21" s="23"/>
    </row>
    <row r="22" spans="1:12" x14ac:dyDescent="0.25">
      <c r="A22" s="4">
        <f>(SUM(Dati!B3:B23))/21</f>
        <v>103.88619047619048</v>
      </c>
      <c r="B22" s="5" t="s">
        <v>40</v>
      </c>
      <c r="J22" s="27"/>
      <c r="L22" s="24" t="s">
        <v>19</v>
      </c>
    </row>
    <row r="23" spans="1:12" x14ac:dyDescent="0.25">
      <c r="A23" s="1" t="str">
        <f>IF(AND(A1="rossa", Dati!E3&lt;'Engulfing EURUSD'!A22, Dati!C3&gt;'Engulfing EURUSD'!A22), "si", "no")</f>
        <v>no</v>
      </c>
      <c r="B23" t="s">
        <v>39</v>
      </c>
      <c r="J23" s="27"/>
      <c r="L23" s="25"/>
    </row>
    <row r="24" spans="1:12" x14ac:dyDescent="0.25">
      <c r="A24" s="1" t="str">
        <f>IF(AND(A1="verde", Dati!D3&gt;'Engulfing EURUSD'!A22, Dati!C3&lt;'Engulfing EURUSD'!A22), "si", "no")</f>
        <v>no</v>
      </c>
      <c r="B24" t="s">
        <v>42</v>
      </c>
      <c r="J24" s="27"/>
      <c r="L24" s="25"/>
    </row>
    <row r="25" spans="1:12" x14ac:dyDescent="0.25">
      <c r="A25" s="2" t="str">
        <f>IF(AND(A1="rossa",A23="si"), "compra", "no")</f>
        <v>no</v>
      </c>
      <c r="B25" t="s">
        <v>41</v>
      </c>
      <c r="J25" s="27"/>
      <c r="L25" s="25"/>
    </row>
    <row r="26" spans="1:12" s="7" customFormat="1" x14ac:dyDescent="0.25">
      <c r="A26" s="11" t="str">
        <f>IF(AND(A1="verde",A24="si"), "vendi", "no")</f>
        <v>no</v>
      </c>
      <c r="B26" s="7" t="s">
        <v>43</v>
      </c>
      <c r="J26" s="28"/>
      <c r="L26" s="26"/>
    </row>
    <row r="27" spans="1:12" s="15" customFormat="1" x14ac:dyDescent="0.25">
      <c r="A27" s="16"/>
      <c r="B27" s="12"/>
      <c r="L27" s="13"/>
    </row>
    <row r="28" spans="1:12" s="15" customFormat="1" x14ac:dyDescent="0.25">
      <c r="A28" s="14"/>
      <c r="B28" s="12"/>
      <c r="L28" s="13"/>
    </row>
    <row r="29" spans="1:12" s="15" customFormat="1" x14ac:dyDescent="0.25">
      <c r="A29" s="14"/>
      <c r="B29" s="12"/>
      <c r="L29" s="13"/>
    </row>
  </sheetData>
  <mergeCells count="3">
    <mergeCell ref="L1:L21"/>
    <mergeCell ref="J15:J26"/>
    <mergeCell ref="L22:L26"/>
  </mergeCells>
  <conditionalFormatting sqref="A8">
    <cfRule type="cellIs" dxfId="45" priority="14" operator="equal">
      <formula>"BUY"</formula>
    </cfRule>
  </conditionalFormatting>
  <conditionalFormatting sqref="A9">
    <cfRule type="cellIs" dxfId="44" priority="13" operator="equal">
      <formula>"SELL"</formula>
    </cfRule>
  </conditionalFormatting>
  <conditionalFormatting sqref="A13">
    <cfRule type="cellIs" dxfId="43" priority="10" operator="equal">
      <formula>"BUY"</formula>
    </cfRule>
    <cfRule type="cellIs" dxfId="42" priority="12" operator="equal">
      <formula>"BUY"</formula>
    </cfRule>
  </conditionalFormatting>
  <conditionalFormatting sqref="A14:A17">
    <cfRule type="cellIs" dxfId="41" priority="11" operator="equal">
      <formula>"SELL"</formula>
    </cfRule>
  </conditionalFormatting>
  <conditionalFormatting sqref="A20">
    <cfRule type="cellIs" dxfId="40" priority="7" operator="equal">
      <formula>"compra"</formula>
    </cfRule>
    <cfRule type="cellIs" dxfId="39" priority="8" operator="equal">
      <formula>"BUY"</formula>
    </cfRule>
    <cfRule type="cellIs" dxfId="38" priority="9" operator="equal">
      <formula>"BUY"</formula>
    </cfRule>
  </conditionalFormatting>
  <conditionalFormatting sqref="A21">
    <cfRule type="cellIs" dxfId="37" priority="6" operator="equal">
      <formula>"vendi"</formula>
    </cfRule>
  </conditionalFormatting>
  <conditionalFormatting sqref="A22">
    <cfRule type="cellIs" dxfId="36" priority="5" operator="equal">
      <formula>"SELL"</formula>
    </cfRule>
  </conditionalFormatting>
  <conditionalFormatting sqref="A25:A29">
    <cfRule type="cellIs" dxfId="35" priority="2" operator="equal">
      <formula>"compra"</formula>
    </cfRule>
    <cfRule type="cellIs" dxfId="34" priority="3" operator="equal">
      <formula>"BUY"</formula>
    </cfRule>
    <cfRule type="cellIs" dxfId="33" priority="4" operator="equal">
      <formula>"BUY"</formula>
    </cfRule>
  </conditionalFormatting>
  <conditionalFormatting sqref="A1:A29">
    <cfRule type="containsText" dxfId="32" priority="1" operator="containsText" text="vendi">
      <formula>NOT(ISERROR(SEARCH("vendi",A1)))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50C15-6F71-40A5-942D-DE9725B43706}">
  <dimension ref="A1:L9"/>
  <sheetViews>
    <sheetView zoomScale="120" zoomScaleNormal="120" workbookViewId="0">
      <selection activeCell="A7" sqref="A7"/>
    </sheetView>
  </sheetViews>
  <sheetFormatPr defaultRowHeight="15" x14ac:dyDescent="0.25"/>
  <cols>
    <col min="1" max="1" width="10.85546875" style="2" customWidth="1"/>
    <col min="12" max="12" width="18.140625" customWidth="1"/>
  </cols>
  <sheetData>
    <row r="1" spans="1:12" x14ac:dyDescent="0.25">
      <c r="A1" s="16">
        <f>ABS(Dati!B3-Dati!C3)</f>
        <v>6.0000000000002274E-2</v>
      </c>
      <c r="B1" s="12" t="s">
        <v>48</v>
      </c>
      <c r="K1" s="8"/>
      <c r="L1" s="22" t="s">
        <v>18</v>
      </c>
    </row>
    <row r="2" spans="1:12" x14ac:dyDescent="0.25">
      <c r="A2" s="16">
        <f>ABS(Dati!D3-Dati!E3)</f>
        <v>0.26999999999999602</v>
      </c>
      <c r="B2" s="12" t="s">
        <v>49</v>
      </c>
      <c r="K2" s="8"/>
      <c r="L2" s="22"/>
    </row>
    <row r="3" spans="1:12" x14ac:dyDescent="0.25">
      <c r="A3" s="1" t="str">
        <f>IF(A2&gt;A1*2,"SI HangingMan", "NO HangingMan")</f>
        <v>SI HangingMan</v>
      </c>
      <c r="B3" t="s">
        <v>31</v>
      </c>
      <c r="K3" s="8"/>
      <c r="L3" s="22"/>
    </row>
    <row r="4" spans="1:12" x14ac:dyDescent="0.25">
      <c r="A4" s="1" t="str">
        <f>IF(Dati!C3&gt;(Dati!D3+Dati!E3)/2, "SI", "NO")</f>
        <v>NO</v>
      </c>
      <c r="B4" t="s">
        <v>28</v>
      </c>
      <c r="K4" s="8"/>
      <c r="L4" s="22"/>
    </row>
    <row r="5" spans="1:12" x14ac:dyDescent="0.25">
      <c r="A5" s="1" t="str">
        <f>IF(Dati!B3&gt;(Dati!D3+Dati!E3)/2, "SI", "NO")</f>
        <v>NO</v>
      </c>
      <c r="B5" t="s">
        <v>29</v>
      </c>
      <c r="K5" s="8"/>
      <c r="L5" s="22"/>
    </row>
    <row r="6" spans="1:12" x14ac:dyDescent="0.25">
      <c r="A6" s="1" t="str">
        <f>IF(AND(A4="SI", A5= "SI"), "SI", "NO")</f>
        <v>NO</v>
      </c>
      <c r="B6" t="s">
        <v>30</v>
      </c>
      <c r="K6" s="8"/>
      <c r="L6" s="22"/>
    </row>
    <row r="7" spans="1:12" x14ac:dyDescent="0.25">
      <c r="A7" s="1" t="str">
        <f>IF(AND(Dati!C3&gt;=(Dati!B4-0.01),Dati!B3&gt;=(Dati!B4-0.01)),"OK", "NO")</f>
        <v>OK</v>
      </c>
      <c r="B7" t="s">
        <v>32</v>
      </c>
      <c r="K7" s="8"/>
      <c r="L7" s="22"/>
    </row>
    <row r="8" spans="1:12" x14ac:dyDescent="0.25">
      <c r="A8" s="1" t="str">
        <f>IF(Dati!B3&gt;Dati!C13*1.015,"VERO","FALSO")</f>
        <v>FALSO</v>
      </c>
      <c r="B8" t="s">
        <v>8</v>
      </c>
      <c r="K8" s="8"/>
      <c r="L8" s="22"/>
    </row>
    <row r="9" spans="1:12" x14ac:dyDescent="0.25">
      <c r="A9" s="1" t="str">
        <f>IF(AND(A3="SI HangingMan", A6="SI", A8= "VERO", A7="OK"), "OK", "NO")</f>
        <v>NO</v>
      </c>
      <c r="B9" t="s">
        <v>33</v>
      </c>
      <c r="K9" s="8"/>
      <c r="L9" s="22"/>
    </row>
  </sheetData>
  <mergeCells count="1">
    <mergeCell ref="L1:L9"/>
  </mergeCells>
  <conditionalFormatting sqref="A9">
    <cfRule type="cellIs" dxfId="31" priority="7" operator="equal">
      <formula>"BUY"</formula>
    </cfRule>
  </conditionalFormatting>
  <conditionalFormatting sqref="A3:A9">
    <cfRule type="containsText" dxfId="30" priority="5" operator="containsText" text="vendi">
      <formula>NOT(ISERROR(SEARCH("vendi",A3)))</formula>
    </cfRule>
  </conditionalFormatting>
  <conditionalFormatting sqref="A1:A2">
    <cfRule type="cellIs" dxfId="29" priority="2" operator="equal">
      <formula>"compra"</formula>
    </cfRule>
    <cfRule type="cellIs" dxfId="28" priority="3" operator="equal">
      <formula>"BUY"</formula>
    </cfRule>
    <cfRule type="cellIs" dxfId="27" priority="4" operator="equal">
      <formula>"BUY"</formula>
    </cfRule>
  </conditionalFormatting>
  <conditionalFormatting sqref="A1:A2">
    <cfRule type="containsText" dxfId="26" priority="1" operator="containsText" text="vendi">
      <formula>NOT(ISERROR(SEARCH("vendi",A1)))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92B69-5DA0-449F-941E-AE43BBCF0E93}">
  <dimension ref="A1:L9"/>
  <sheetViews>
    <sheetView zoomScale="120" zoomScaleNormal="120" workbookViewId="0">
      <selection activeCell="A8" sqref="A8"/>
    </sheetView>
  </sheetViews>
  <sheetFormatPr defaultRowHeight="15" x14ac:dyDescent="0.25"/>
  <cols>
    <col min="1" max="1" width="10.85546875" style="2" customWidth="1"/>
    <col min="12" max="12" width="18.140625" customWidth="1"/>
  </cols>
  <sheetData>
    <row r="1" spans="1:12" x14ac:dyDescent="0.25">
      <c r="A1" s="16">
        <f>ABS(Dati!I3-Dati!J3)</f>
        <v>2.0000000000020002E-4</v>
      </c>
      <c r="B1" s="12" t="s">
        <v>48</v>
      </c>
      <c r="K1" s="8"/>
      <c r="L1" s="22" t="s">
        <v>18</v>
      </c>
    </row>
    <row r="2" spans="1:12" x14ac:dyDescent="0.25">
      <c r="A2" s="16">
        <f>ABS(Dati!K3-Dati!L3)</f>
        <v>4.0000000000000036E-3</v>
      </c>
      <c r="B2" s="12" t="s">
        <v>49</v>
      </c>
      <c r="K2" s="8"/>
      <c r="L2" s="22"/>
    </row>
    <row r="3" spans="1:12" x14ac:dyDescent="0.25">
      <c r="A3" s="1" t="str">
        <f>IF(A2&gt;A1*2,"SI HangingMan", "NO HangingMan")</f>
        <v>SI HangingMan</v>
      </c>
      <c r="B3" t="s">
        <v>31</v>
      </c>
      <c r="K3" s="8"/>
      <c r="L3" s="22"/>
    </row>
    <row r="4" spans="1:12" x14ac:dyDescent="0.25">
      <c r="A4" s="1" t="str">
        <f>IF(Dati!J3&gt;(Dati!K3+Dati!L3)/2, "SI", "NO")</f>
        <v>NO</v>
      </c>
      <c r="B4" t="s">
        <v>28</v>
      </c>
      <c r="K4" s="8"/>
      <c r="L4" s="22"/>
    </row>
    <row r="5" spans="1:12" x14ac:dyDescent="0.25">
      <c r="A5" s="1" t="str">
        <f>IF(Dati!I3&gt;(Dati!K3+Dati!L3)/2, "SI", "NO")</f>
        <v>NO</v>
      </c>
      <c r="B5" t="s">
        <v>29</v>
      </c>
      <c r="K5" s="8"/>
      <c r="L5" s="22"/>
    </row>
    <row r="6" spans="1:12" x14ac:dyDescent="0.25">
      <c r="A6" s="1" t="str">
        <f>IF(AND(A4="SI", A5= "SI"), "SI", "NO")</f>
        <v>NO</v>
      </c>
      <c r="B6" t="s">
        <v>30</v>
      </c>
      <c r="K6" s="8"/>
      <c r="L6" s="22"/>
    </row>
    <row r="7" spans="1:12" x14ac:dyDescent="0.25">
      <c r="A7" s="1" t="str">
        <f>IF(AND(Dati!J3&gt;=(Dati!I4-0.0001),Dati!I3&gt;=(Dati!I4-0.0001)),"OK", "NO")</f>
        <v>OK</v>
      </c>
      <c r="B7" t="s">
        <v>32</v>
      </c>
      <c r="K7" s="8"/>
      <c r="L7" s="22"/>
    </row>
    <row r="8" spans="1:12" x14ac:dyDescent="0.25">
      <c r="A8" s="1" t="str">
        <f>IF(Dati!I3&gt;Dati!J13*1.015,"VERO","FALSO")</f>
        <v>FALSO</v>
      </c>
      <c r="B8" t="s">
        <v>8</v>
      </c>
      <c r="K8" s="8"/>
      <c r="L8" s="22"/>
    </row>
    <row r="9" spans="1:12" x14ac:dyDescent="0.25">
      <c r="A9" s="1" t="str">
        <f>IF(AND(A3="SI HangingMan", A6="SI", A8= "VERO", A7="OK"), "OK", "NO")</f>
        <v>NO</v>
      </c>
      <c r="B9" t="s">
        <v>33</v>
      </c>
      <c r="K9" s="8"/>
      <c r="L9" s="22"/>
    </row>
  </sheetData>
  <mergeCells count="1">
    <mergeCell ref="L1:L9"/>
  </mergeCells>
  <conditionalFormatting sqref="A9">
    <cfRule type="cellIs" dxfId="25" priority="6" operator="equal">
      <formula>"BUY"</formula>
    </cfRule>
  </conditionalFormatting>
  <conditionalFormatting sqref="A3:A9">
    <cfRule type="containsText" dxfId="24" priority="5" operator="containsText" text="vendi">
      <formula>NOT(ISERROR(SEARCH("vendi",A3)))</formula>
    </cfRule>
  </conditionalFormatting>
  <conditionalFormatting sqref="A1:A2">
    <cfRule type="cellIs" dxfId="23" priority="2" operator="equal">
      <formula>"compra"</formula>
    </cfRule>
    <cfRule type="cellIs" dxfId="22" priority="3" operator="equal">
      <formula>"BUY"</formula>
    </cfRule>
    <cfRule type="cellIs" dxfId="21" priority="4" operator="equal">
      <formula>"BUY"</formula>
    </cfRule>
  </conditionalFormatting>
  <conditionalFormatting sqref="A1:A2">
    <cfRule type="containsText" dxfId="20" priority="1" operator="containsText" text="vendi">
      <formula>NOT(ISERROR(SEARCH("vendi",A1)))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398D4-1521-47E9-8DF8-DA862E9D1CE6}">
  <dimension ref="A1:L9"/>
  <sheetViews>
    <sheetView zoomScale="120" zoomScaleNormal="120" workbookViewId="0">
      <selection activeCell="L19" sqref="L19"/>
    </sheetView>
  </sheetViews>
  <sheetFormatPr defaultRowHeight="15" x14ac:dyDescent="0.25"/>
  <cols>
    <col min="1" max="1" width="10.85546875" style="2" customWidth="1"/>
    <col min="12" max="12" width="18.140625" customWidth="1"/>
  </cols>
  <sheetData>
    <row r="1" spans="1:12" x14ac:dyDescent="0.25">
      <c r="A1" s="16">
        <f>ABS(Dati!B3-Dati!C3)</f>
        <v>6.0000000000002274E-2</v>
      </c>
      <c r="B1" s="12" t="s">
        <v>48</v>
      </c>
      <c r="K1" s="8"/>
      <c r="L1" s="22" t="s">
        <v>18</v>
      </c>
    </row>
    <row r="2" spans="1:12" x14ac:dyDescent="0.25">
      <c r="A2" s="16">
        <f>ABS(Dati!D3-Dati!E3)</f>
        <v>0.26999999999999602</v>
      </c>
      <c r="B2" s="12" t="s">
        <v>49</v>
      </c>
      <c r="G2" t="str">
        <f>IF(Dati!B4&gt;Dati!C4, "verde","no")</f>
        <v>no</v>
      </c>
      <c r="H2" t="s">
        <v>55</v>
      </c>
      <c r="K2" s="8"/>
      <c r="L2" s="22"/>
    </row>
    <row r="3" spans="1:12" x14ac:dyDescent="0.25">
      <c r="A3" s="1" t="str">
        <f>IF(A2&gt;A1*2,"SI Hammer", "NO Hammer")</f>
        <v>SI Hammer</v>
      </c>
      <c r="B3" t="s">
        <v>27</v>
      </c>
      <c r="G3" t="str">
        <f>IF(Dati!C4&gt;Dati!B4, "rossa", "no")</f>
        <v>rossa</v>
      </c>
      <c r="H3" t="s">
        <v>56</v>
      </c>
      <c r="K3" s="8"/>
      <c r="L3" s="22"/>
    </row>
    <row r="4" spans="1:12" x14ac:dyDescent="0.25">
      <c r="A4" s="1" t="str">
        <f>IF(Dati!C3&gt;(Dati!D3+Dati!E3)/2, "SI", "NO")</f>
        <v>NO</v>
      </c>
      <c r="B4" t="s">
        <v>28</v>
      </c>
      <c r="G4" t="str">
        <f>IF(AND(G2= "verde", Dati!B3&lt;=(Dati!C4+0.01), Dati!C3&lt;=(Dati!C4+0.01)), "verde", "no")</f>
        <v>no</v>
      </c>
      <c r="H4" t="s">
        <v>57</v>
      </c>
      <c r="K4" s="8"/>
      <c r="L4" s="22"/>
    </row>
    <row r="5" spans="1:12" x14ac:dyDescent="0.25">
      <c r="A5" s="1" t="str">
        <f>IF(Dati!B3&gt;(Dati!D3+Dati!E3)/2, "SI", "NO")</f>
        <v>NO</v>
      </c>
      <c r="B5" t="s">
        <v>29</v>
      </c>
      <c r="G5" t="str">
        <f>IF(AND(G3="rossa", Dati!B3&lt;=(Dati!B4+0.01), Dati!C3&lt;=(Dati!B4+0.01)), "rossa", "no")</f>
        <v>no</v>
      </c>
      <c r="H5" t="s">
        <v>58</v>
      </c>
      <c r="K5" s="8"/>
      <c r="L5" s="22"/>
    </row>
    <row r="6" spans="1:12" x14ac:dyDescent="0.25">
      <c r="A6" s="1" t="str">
        <f>IF(AND(A4="SI", A5= "SI"), "SI", "NO")</f>
        <v>NO</v>
      </c>
      <c r="B6" t="s">
        <v>30</v>
      </c>
      <c r="K6" s="8"/>
      <c r="L6" s="22"/>
    </row>
    <row r="7" spans="1:12" x14ac:dyDescent="0.25">
      <c r="A7" s="1" t="str">
        <f>IF(OR(G4= "verde", G5= "rossa"), "OK", "no")</f>
        <v>no</v>
      </c>
      <c r="B7" t="s">
        <v>34</v>
      </c>
      <c r="K7" s="8"/>
      <c r="L7" s="22"/>
    </row>
    <row r="8" spans="1:12" x14ac:dyDescent="0.25">
      <c r="A8" s="1" t="str">
        <f>IF(Dati!B3&lt;Dati!C13*1.015,"VERO","FALSO")</f>
        <v>VERO</v>
      </c>
      <c r="B8" t="s">
        <v>7</v>
      </c>
      <c r="K8" s="8"/>
      <c r="L8" s="22"/>
    </row>
    <row r="9" spans="1:12" x14ac:dyDescent="0.25">
      <c r="A9" s="1" t="str">
        <f>IF(AND(A3="SI hammer", A6="SI", A8= "VERO", A7="OK"), "OK", "NO")</f>
        <v>NO</v>
      </c>
      <c r="B9" t="s">
        <v>50</v>
      </c>
      <c r="K9" s="8"/>
      <c r="L9" s="22"/>
    </row>
  </sheetData>
  <mergeCells count="1">
    <mergeCell ref="L1:L9"/>
  </mergeCells>
  <conditionalFormatting sqref="A9">
    <cfRule type="cellIs" dxfId="19" priority="7" operator="equal">
      <formula>"BUY"</formula>
    </cfRule>
  </conditionalFormatting>
  <conditionalFormatting sqref="A3:A6 A8:A9">
    <cfRule type="containsText" dxfId="18" priority="6" operator="containsText" text="vendi">
      <formula>NOT(ISERROR(SEARCH("vendi",A3)))</formula>
    </cfRule>
  </conditionalFormatting>
  <conditionalFormatting sqref="A1:A2">
    <cfRule type="cellIs" dxfId="17" priority="3" operator="equal">
      <formula>"compra"</formula>
    </cfRule>
    <cfRule type="cellIs" dxfId="16" priority="4" operator="equal">
      <formula>"BUY"</formula>
    </cfRule>
    <cfRule type="cellIs" dxfId="15" priority="5" operator="equal">
      <formula>"BUY"</formula>
    </cfRule>
  </conditionalFormatting>
  <conditionalFormatting sqref="A1:A2">
    <cfRule type="containsText" dxfId="14" priority="2" operator="containsText" text="vendi">
      <formula>NOT(ISERROR(SEARCH("vendi",A1)))</formula>
    </cfRule>
  </conditionalFormatting>
  <conditionalFormatting sqref="A7">
    <cfRule type="containsText" dxfId="13" priority="1" operator="containsText" text="vendi">
      <formula>NOT(ISERROR(SEARCH("vendi",A7)))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B80A2-697D-4C6A-8B8C-DB8894D8C354}">
  <dimension ref="A1:L9"/>
  <sheetViews>
    <sheetView zoomScale="120" zoomScaleNormal="120" workbookViewId="0">
      <selection activeCell="A8" sqref="A8"/>
    </sheetView>
  </sheetViews>
  <sheetFormatPr defaultRowHeight="15" x14ac:dyDescent="0.25"/>
  <cols>
    <col min="1" max="1" width="10.85546875" style="2" customWidth="1"/>
    <col min="12" max="12" width="18.140625" customWidth="1"/>
  </cols>
  <sheetData>
    <row r="1" spans="1:12" x14ac:dyDescent="0.25">
      <c r="A1" s="16">
        <f>ABS(Dati!I3-Dati!J3)</f>
        <v>2.0000000000020002E-4</v>
      </c>
      <c r="B1" s="12" t="s">
        <v>48</v>
      </c>
      <c r="K1" s="8"/>
      <c r="L1" s="22" t="s">
        <v>18</v>
      </c>
    </row>
    <row r="2" spans="1:12" x14ac:dyDescent="0.25">
      <c r="A2" s="16">
        <f>ABS(Dati!K3-Dati!L3)</f>
        <v>4.0000000000000036E-3</v>
      </c>
      <c r="B2" s="12" t="s">
        <v>49</v>
      </c>
      <c r="G2" t="str">
        <f>IF(Dati!I4&gt;Dati!J4, "verde","no")</f>
        <v>verde</v>
      </c>
      <c r="H2" t="s">
        <v>55</v>
      </c>
      <c r="K2" s="8"/>
      <c r="L2" s="22"/>
    </row>
    <row r="3" spans="1:12" x14ac:dyDescent="0.25">
      <c r="A3" s="1" t="str">
        <f>IF(A2&gt;A1*2,"SI Hammer", "NO Hammer")</f>
        <v>SI Hammer</v>
      </c>
      <c r="B3" t="s">
        <v>27</v>
      </c>
      <c r="G3" t="str">
        <f>IF(Dati!J4&gt;Dati!I4, "rossa", "no")</f>
        <v>no</v>
      </c>
      <c r="H3" t="s">
        <v>56</v>
      </c>
      <c r="K3" s="8"/>
      <c r="L3" s="22"/>
    </row>
    <row r="4" spans="1:12" x14ac:dyDescent="0.25">
      <c r="A4" s="1" t="str">
        <f>IF(Dati!J3&gt;(Dati!K3+Dati!L3)/2, "SI", "NO")</f>
        <v>NO</v>
      </c>
      <c r="B4" t="s">
        <v>28</v>
      </c>
      <c r="G4" t="str">
        <f>IF(AND(G2= "verde", Dati!I3&lt;=(Dati!J4+0.0001), Dati!J3&lt;=(Dati!J4+0.0001)), "verde", "no")</f>
        <v>no</v>
      </c>
      <c r="H4" t="s">
        <v>57</v>
      </c>
      <c r="K4" s="8"/>
      <c r="L4" s="22"/>
    </row>
    <row r="5" spans="1:12" x14ac:dyDescent="0.25">
      <c r="A5" s="1" t="str">
        <f>IF(Dati!I3&gt;(Dati!K3+Dati!L3)/2, "SI", "NO")</f>
        <v>NO</v>
      </c>
      <c r="B5" t="s">
        <v>29</v>
      </c>
      <c r="G5" t="str">
        <f>IF(AND(G3="rossa", Dati!I3&lt;=(Dati!I4+0.0001), Dati!J3&lt;=(Dati!I4+0.0001)), "rossa", "no")</f>
        <v>no</v>
      </c>
      <c r="H5" t="s">
        <v>58</v>
      </c>
      <c r="K5" s="8"/>
      <c r="L5" s="22"/>
    </row>
    <row r="6" spans="1:12" x14ac:dyDescent="0.25">
      <c r="A6" s="1" t="str">
        <f>IF(AND(A4="SI", A5= "SI"), "SI", "NO")</f>
        <v>NO</v>
      </c>
      <c r="B6" t="s">
        <v>30</v>
      </c>
      <c r="K6" s="8"/>
      <c r="L6" s="22"/>
    </row>
    <row r="7" spans="1:12" x14ac:dyDescent="0.25">
      <c r="A7" s="1" t="str">
        <f>IF(OR(G4= "verde", G5= "rossa"), "OK", "no")</f>
        <v>no</v>
      </c>
      <c r="B7" t="s">
        <v>34</v>
      </c>
      <c r="K7" s="8"/>
      <c r="L7" s="22"/>
    </row>
    <row r="8" spans="1:12" x14ac:dyDescent="0.25">
      <c r="A8" s="1" t="str">
        <f>IF(Dati!I3&lt;Dati!J13*1.015,"VERO","FALSO")</f>
        <v>VERO</v>
      </c>
      <c r="B8" t="s">
        <v>7</v>
      </c>
      <c r="K8" s="8"/>
      <c r="L8" s="22"/>
    </row>
    <row r="9" spans="1:12" x14ac:dyDescent="0.25">
      <c r="A9" s="1" t="str">
        <f>IF(AND(A3="SI hammer", A6="SI", A8= "VERO", A7="OK"), "OK", "NO")</f>
        <v>NO</v>
      </c>
      <c r="B9" t="s">
        <v>59</v>
      </c>
      <c r="K9" s="8"/>
      <c r="L9" s="22"/>
    </row>
  </sheetData>
  <mergeCells count="1">
    <mergeCell ref="L1:L9"/>
  </mergeCells>
  <conditionalFormatting sqref="A9">
    <cfRule type="cellIs" dxfId="12" priority="7" operator="equal">
      <formula>"BUY"</formula>
    </cfRule>
  </conditionalFormatting>
  <conditionalFormatting sqref="A3:A6 A8:A9">
    <cfRule type="containsText" dxfId="11" priority="6" operator="containsText" text="vendi">
      <formula>NOT(ISERROR(SEARCH("vendi",A3)))</formula>
    </cfRule>
  </conditionalFormatting>
  <conditionalFormatting sqref="A1:A2">
    <cfRule type="cellIs" dxfId="10" priority="3" operator="equal">
      <formula>"compra"</formula>
    </cfRule>
    <cfRule type="cellIs" dxfId="9" priority="4" operator="equal">
      <formula>"BUY"</formula>
    </cfRule>
    <cfRule type="cellIs" dxfId="8" priority="5" operator="equal">
      <formula>"BUY"</formula>
    </cfRule>
  </conditionalFormatting>
  <conditionalFormatting sqref="A1:A2">
    <cfRule type="containsText" dxfId="7" priority="2" operator="containsText" text="vendi">
      <formula>NOT(ISERROR(SEARCH("vendi",A1)))</formula>
    </cfRule>
  </conditionalFormatting>
  <conditionalFormatting sqref="A7">
    <cfRule type="containsText" dxfId="6" priority="1" operator="containsText" text="vendi">
      <formula>NOT(ISERROR(SEARCH("vendi",A7)))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e b 7 7 6 9 d - 3 a 9 2 - 4 9 4 e - 9 0 7 3 - 3 f d d e f 2 2 0 8 5 a "   x m l n s = " h t t p : / / s c h e m a s . m i c r o s o f t . c o m / D a t a M a s h u p " > A A A A A C E E A A B Q S w M E F A A C A A g A w 4 6 a U f a w c E W k A A A A 9 Q A A A B I A H A B D b 2 5 m a W c v U G F j a 2 F n Z S 5 4 b W w g o h g A K K A U A A A A A A A A A A A A A A A A A A A A A A A A A A A A h Y + x D o I w G I R f h X S n r e h A y E 8 Z d F M S E x P j 2 p Q K j f B j a L G 8 m 4 O P 5 C u I U d T N 8 e 6 7 S + 7 u 1 x t k Q 1 M H F 9 1 Z 0 2 J K Z p S T Q K N q C 4 N l S n p 3 D G O S C d h K d Z K l D s Y w 2 m S w J i W V c + e E M e 8 9 9 X P a d i W L O J + x Q 7 7 Z q U o 3 M j R o n U S l y a d V / G 8 R A f v X G B H R e E F j P k 4 C N n m Q G / z y a G R P + m P C s q 9 d 3 2 l R y H C 1 B j Z J Y O 8 L 4 g F Q S w M E F A A C A A g A w 4 6 a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O O m l E 1 y d 3 j G w E A A D 0 D A A A T A B w A R m 9 y b X V s Y X M v U 2 V j d G l v b j E u b S C i G A A o o B Q A A A A A A A A A A A A A A A A A A A A A A A A A A A D t U U 1 L w 0 A Q v Q f y H 5 Y t Q g L 5 I C I e F A 9 S L x 6 K B a s e x M M 2 m S Y j y W y Y n Q g l 9 L + 7 a X u M 4 M G j e 9 n Z 9 5 h 5 b + c 5 K A U t q e f T X d y G Q R i 4 x j B U a q E 3 Z t u C K r S 6 U y 1 I G C h / n h h r J P D Q G 2 y z t a k h m o q l J Q E S F + l G p H c 3 e Y 6 S I X 2 B E 6 Q 6 K 2 2 X l w M z U I n g 8 s F V 6 W e / T x t 0 Y h l L 0 6 a V E a P j O D m p P P h X 4 T X O a m N x e J + g j z O 9 0 C t b 4 c 4 3 i l W C v Z 0 s H t 1 m G z b k d p a 7 p W 2 H j j b 7 H l x 0 H J e M o 5 4 K n a h H k u u r b O I O i R r 1 S y v Y W Y + L R x Q N 3 R b 4 S N z 3 w D K w m a F W x r n 5 p h X S P P F q O F M X n l g D l 3 5 Z f n c n D 4 c 4 D J B + + t p s J i q 6 j P 8 + F x g 4 n b L 5 z + U 3 u X w D U E s B A i 0 A F A A C A A g A w 4 6 a U f a w c E W k A A A A 9 Q A A A B I A A A A A A A A A A A A A A A A A A A A A A E N v b m Z p Z y 9 Q Y W N r Y W d l L n h t b F B L A Q I t A B Q A A g A I A M O O m l E P y u m r p A A A A O k A A A A T A A A A A A A A A A A A A A A A A P A A A A B b Q 2 9 u d G V u d F 9 U e X B l c 1 0 u e G 1 s U E s B A i 0 A F A A C A A g A w 4 6 a U T X J 3 e M b A Q A A P Q M A A B M A A A A A A A A A A A A A A A A A 4 Q E A A E Z v c m 1 1 b G F z L 1 N l Y 3 R p b 2 4 x L m 1 Q S w U G A A A A A A M A A w D C A A A A S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x Y A A A A A A A D 9 F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l M j A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U Y W J s Z V 8 x I i A v P j x F b n R y e S B U e X B l P S J G a W x s Z W R D b 2 1 w b G V 0 Z V J l c 3 V s d F R v V 2 9 y a 3 N o Z W V 0 I i B W Y W x 1 Z T 0 i b D E i I C 8 + P E V u d H J 5 I F R 5 c G U 9 I l F 1 Z X J 5 S U Q i I F Z h b H V l P S J z O T E x Y m Y 2 O D k t N T Y 0 Z i 0 0 O T l i L T k x M 2 Y t O G I 0 N T k x N z R h Z m J j I i A v P j x F b n R y e S B U e X B l P S J G a W x s Q 2 9 s d W 1 u T m F t Z X M i I F Z h b H V l P S J z W y Z x d W 9 0 O 0 R h d G E m c X V v d D s s J n F 1 b 3 Q 7 V W x 0 a W 1 v J n F 1 b 3 Q 7 L C Z x d W 9 0 O 0 F w Z X J 0 d X J h J n F 1 b 3 Q 7 L C Z x d W 9 0 O 0 1 h c 3 N p b W 8 m c X V v d D s s J n F 1 b 3 Q 7 T W l u a W 1 v J n F 1 b 3 Q 7 L C Z x d W 9 0 O 1 Z h c i 4 g J S Z x d W 9 0 O 1 0 i I C 8 + P E V u d H J 5 I F R 5 c G U 9 I k Z p b G x D b 2 x 1 b W 5 U e X B l c y I g V m F s d W U 9 I n N B d 1 V G Q l F V R S I g L z 4 8 R W 5 0 c n k g V H l w Z T 0 i R m l s b E x h c 3 R V c G R h d G V k I i B W Y W x 1 Z T 0 i Z D I w M j A t M T I t M j Z U M T Y 6 N T Q 6 M D c u N z Y x N j g x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I y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I D E v T W 9 k a W Z p Y 2 F 0 b y B 0 a X B v L n t E Y X R h L D B 9 J n F 1 b 3 Q 7 L C Z x d W 9 0 O 1 N l Y 3 R p b 2 4 x L 1 R h Y m x l I D E v T W 9 k a W Z p Y 2 F 0 b y B 0 a X B v L n t V b H R p b W 8 s M X 0 m c X V v d D s s J n F 1 b 3 Q 7 U 2 V j d G l v b j E v V G F i b G U g M S 9 N b 2 R p Z m l j Y X R v I H R p c G 8 u e 0 F w Z X J 0 d X J h L D J 9 J n F 1 b 3 Q 7 L C Z x d W 9 0 O 1 N l Y 3 R p b 2 4 x L 1 R h Y m x l I D E v T W 9 k a W Z p Y 2 F 0 b y B 0 a X B v L n t N Y X N z a W 1 v L D N 9 J n F 1 b 3 Q 7 L C Z x d W 9 0 O 1 N l Y 3 R p b 2 4 x L 1 R h Y m x l I D E v T W 9 k a W Z p Y 2 F 0 b y B 0 a X B v L n t N a W 5 p b W 8 s N H 0 m c X V v d D s s J n F 1 b 3 Q 7 U 2 V j d G l v b j E v V G F i b G U g M S 9 N b 2 R p Z m l j Y X R v I H R p c G 8 u e 1 Z h c i 4 g J S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S A x L 0 1 v Z G l m a W N h d G 8 g d G l w b y 5 7 R G F 0 Y S w w f S Z x d W 9 0 O y w m c X V v d D t T Z W N 0 a W 9 u M S 9 U Y W J s Z S A x L 0 1 v Z G l m a W N h d G 8 g d G l w b y 5 7 V W x 0 a W 1 v L D F 9 J n F 1 b 3 Q 7 L C Z x d W 9 0 O 1 N l Y 3 R p b 2 4 x L 1 R h Y m x l I D E v T W 9 k a W Z p Y 2 F 0 b y B 0 a X B v L n t B c G V y d H V y Y S w y f S Z x d W 9 0 O y w m c X V v d D t T Z W N 0 a W 9 u M S 9 U Y W J s Z S A x L 0 1 v Z G l m a W N h d G 8 g d G l w b y 5 7 T W F z c 2 l t b y w z f S Z x d W 9 0 O y w m c X V v d D t T Z W N 0 a W 9 u M S 9 U Y W J s Z S A x L 0 1 v Z G l m a W N h d G 8 g d G l w b y 5 7 T W l u a W 1 v L D R 9 J n F 1 b 3 Q 7 L C Z x d W 9 0 O 1 N l Y 3 R p b 2 4 x L 1 R h Y m x l I D E v T W 9 k a W Z p Y 2 F 0 b y B 0 a X B v L n t W Y X I u I C U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J T I w M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x L 0 R h d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x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x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E Y X R h J n F 1 b 3 Q 7 L C Z x d W 9 0 O 1 V s d G l t b y Z x d W 9 0 O y w m c X V v d D t B c G V y d H V y Y S Z x d W 9 0 O y w m c X V v d D t N Y X N z a W 1 v J n F 1 b 3 Q 7 L C Z x d W 9 0 O 0 1 p b m l t b y Z x d W 9 0 O y w m c X V v d D t W Y X I u I C U m c X V v d D t d I i A v P j x F b n R y e S B U e X B l P S J G a W x s Q 2 9 s d W 1 u V H l w Z X M i I F Z h b H V l P S J z Q X d V R k J R V U U i I C 8 + P E V u d H J 5 I F R 5 c G U 9 I k Z p b G x M Y X N 0 V X B k Y X R l Z C I g V m F s d W U 9 I m Q y M D I w L T E y L T I 2 V D E 2 O j U z O j M 3 L j U 3 M D k 5 M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M i I g L z 4 8 R W 5 0 c n k g V H l w Z T 0 i U m V j b 3 Z l c n l U Y X J n Z X R T a G V l d C I g V m F s d W U 9 I n N E Y X R p I i A v P j x F b n R y e S B U e X B l P S J S Z W N v d m V y e V R h c m d l d E N v b H V t b i I g V m F s d W U 9 I m w 4 I i A v P j x F b n R y e S B U e X B l P S J S Z W N v d m V y e V R h c m d l d F J v d y I g V m F s d W U 9 I m w x I i A v P j x F b n R y e S B U e X B l P S J G a W x s V G F y Z 2 V 0 I i B W Y W x 1 Z T 0 i c 1 R h Y m x l X z F f X z I i I C 8 + P E V u d H J 5 I F R 5 c G U 9 I l F 1 Z X J 5 S U Q i I F Z h b H V l P S J z Y z I 0 N G Y 2 Y m E t Z T E 3 M i 0 0 Z j Y z L W I y Y m U t N D V i M z k 3 Z G V j Z m Y 5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I D E g K D I p L 0 1 v Z G l m a W N h d G 8 g d G l w b y 5 7 R G F 0 Y S w w f S Z x d W 9 0 O y w m c X V v d D t T Z W N 0 a W 9 u M S 9 U Y W J s Z S A x I C g y K S 9 N b 2 R p Z m l j Y X R v I H R p c G 8 u e 1 V s d G l t b y w x f S Z x d W 9 0 O y w m c X V v d D t T Z W N 0 a W 9 u M S 9 U Y W J s Z S A x I C g y K S 9 N b 2 R p Z m l j Y X R v I H R p c G 8 u e 0 F w Z X J 0 d X J h L D J 9 J n F 1 b 3 Q 7 L C Z x d W 9 0 O 1 N l Y 3 R p b 2 4 x L 1 R h Y m x l I D E g K D I p L 0 1 v Z G l m a W N h d G 8 g d G l w b y 5 7 T W F z c 2 l t b y w z f S Z x d W 9 0 O y w m c X V v d D t T Z W N 0 a W 9 u M S 9 U Y W J s Z S A x I C g y K S 9 N b 2 R p Z m l j Y X R v I H R p c G 8 u e 0 1 p b m l t b y w 0 f S Z x d W 9 0 O y w m c X V v d D t T Z W N 0 a W 9 u M S 9 U Y W J s Z S A x I C g y K S 9 N b 2 R p Z m l j Y X R v I H R p c G 8 u e 1 Z h c i 4 g J S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S A x I C g y K S 9 N b 2 R p Z m l j Y X R v I H R p c G 8 u e 0 R h d G E s M H 0 m c X V v d D s s J n F 1 b 3 Q 7 U 2 V j d G l v b j E v V G F i b G U g M S A o M i k v T W 9 k a W Z p Y 2 F 0 b y B 0 a X B v L n t V b H R p b W 8 s M X 0 m c X V v d D s s J n F 1 b 3 Q 7 U 2 V j d G l v b j E v V G F i b G U g M S A o M i k v T W 9 k a W Z p Y 2 F 0 b y B 0 a X B v L n t B c G V y d H V y Y S w y f S Z x d W 9 0 O y w m c X V v d D t T Z W N 0 a W 9 u M S 9 U Y W J s Z S A x I C g y K S 9 N b 2 R p Z m l j Y X R v I H R p c G 8 u e 0 1 h c 3 N p b W 8 s M 3 0 m c X V v d D s s J n F 1 b 3 Q 7 U 2 V j d G l v b j E v V G F i b G U g M S A o M i k v T W 9 k a W Z p Y 2 F 0 b y B 0 a X B v L n t N a W 5 p b W 8 s N H 0 m c X V v d D s s J n F 1 b 3 Q 7 U 2 V j d G l v b j E v V G F i b G U g M S A o M i k v T W 9 k a W Z p Y 2 F 0 b y B 0 a X B v L n t W Y X I u I C U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J T I w M S U y M C g y K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x J T I w K D I p L 0 R h d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x J T I w K D I p L 0 1 v Z G l m a W N h d G 8 l M j B 0 a X B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E S 8 j g W u G i Z P i e z p e 6 N 1 v f Y A A A A A A g A A A A A A A 2 Y A A M A A A A A Q A A A A o a I s J 4 0 j c z k j 0 c t L Z e F t V Q A A A A A E g A A A o A A A A B A A A A B Z M 6 T E 1 5 F 9 h z D / P c V s s U R 8 U A A A A D f u 7 R C 7 q r X 5 Q H i p S z M z b d z / / W w o f i F b 5 q + r 2 a 0 + z s E w 2 S 3 6 y e E q x + A S R C a 9 w D U + p I y x i N b h 5 a d i e w E v 2 V 5 j 2 6 M P H K t H Z v w y 4 A p 1 1 p k W t T y N F A A A A L a 3 R 1 p b G p j b 6 u t i 2 X I k / q m m a t 1 Q < / D a t a M a s h u p > 
</file>

<file path=customXml/itemProps1.xml><?xml version="1.0" encoding="utf-8"?>
<ds:datastoreItem xmlns:ds="http://schemas.openxmlformats.org/officeDocument/2006/customXml" ds:itemID="{261B7846-A0FD-47D6-80AA-0CB69AD2210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Doji USDJPY</vt:lpstr>
      <vt:lpstr>Doji EURUSD</vt:lpstr>
      <vt:lpstr>Dati</vt:lpstr>
      <vt:lpstr>Engulfing JPY</vt:lpstr>
      <vt:lpstr>Engulfing EURUSD</vt:lpstr>
      <vt:lpstr>HangingMan USDJPY</vt:lpstr>
      <vt:lpstr>HangingMan EURUSD</vt:lpstr>
      <vt:lpstr>Hammer USDJPY</vt:lpstr>
      <vt:lpstr>Hammer EURUSD</vt:lpstr>
      <vt:lpstr>Fibo EURUSD</vt:lpstr>
      <vt:lpstr>Interfaccia utente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ROC(K)</dc:creator>
  <cp:lastModifiedBy>roc</cp:lastModifiedBy>
  <cp:lastPrinted>2020-12-19T16:48:22Z</cp:lastPrinted>
  <dcterms:created xsi:type="dcterms:W3CDTF">2018-12-02T10:09:39Z</dcterms:created>
  <dcterms:modified xsi:type="dcterms:W3CDTF">2020-12-26T17:21:22Z</dcterms:modified>
</cp:coreProperties>
</file>